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Zentral\Produkte\Steuern\757WEB_Kanzleitrainer\Content\Arbeitshilfen\"/>
    </mc:Choice>
  </mc:AlternateContent>
  <xr:revisionPtr revIDLastSave="0" documentId="8_{B3815576-2CF4-4165-9AC5-3E33B4C684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spruchsvoraussetzung" sheetId="1" r:id="rId1"/>
    <sheet name="Kalkulation Jun bis Aug" sheetId="2" r:id="rId2"/>
    <sheet name="Ermittlung Antragshöhe" sheetId="3" r:id="rId3"/>
    <sheet name="Nachweis Jun bis Aug" sheetId="4" r:id="rId4"/>
    <sheet name="Abrechnung Förderbeihilf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5" l="1"/>
  <c r="D44" i="5"/>
  <c r="B44" i="5"/>
  <c r="A57" i="5"/>
  <c r="B57" i="5" s="1"/>
  <c r="F94" i="4"/>
  <c r="D94" i="4"/>
  <c r="B94" i="4"/>
  <c r="F93" i="4"/>
  <c r="D93" i="4"/>
  <c r="B93" i="4"/>
  <c r="A51" i="3"/>
  <c r="F46" i="3"/>
  <c r="D46" i="3"/>
  <c r="B46" i="3"/>
  <c r="F76" i="4"/>
  <c r="F76" i="2"/>
  <c r="D76" i="2"/>
  <c r="I3" i="5"/>
  <c r="I2" i="5"/>
  <c r="I1" i="5"/>
  <c r="I3" i="4"/>
  <c r="I2" i="4"/>
  <c r="I1" i="4"/>
  <c r="I3" i="3"/>
  <c r="I2" i="3"/>
  <c r="I1" i="3"/>
  <c r="I3" i="2"/>
  <c r="I2" i="2"/>
  <c r="I1" i="2"/>
  <c r="F57" i="5" l="1"/>
  <c r="D57" i="5"/>
  <c r="H46" i="3"/>
  <c r="F72" i="4"/>
  <c r="D72" i="4"/>
  <c r="B72" i="4"/>
  <c r="F62" i="4"/>
  <c r="D62" i="4"/>
  <c r="B62" i="4"/>
  <c r="F59" i="4"/>
  <c r="D59" i="4"/>
  <c r="B59" i="4"/>
  <c r="F56" i="4"/>
  <c r="D56" i="4"/>
  <c r="B56" i="4"/>
  <c r="F50" i="4"/>
  <c r="D50" i="4"/>
  <c r="B50" i="4"/>
  <c r="F45" i="4"/>
  <c r="D45" i="4"/>
  <c r="B45" i="4"/>
  <c r="F42" i="4"/>
  <c r="D42" i="4"/>
  <c r="B42" i="4"/>
  <c r="F39" i="4"/>
  <c r="D39" i="4"/>
  <c r="B39" i="4"/>
  <c r="F36" i="4"/>
  <c r="D36" i="4"/>
  <c r="B36" i="4"/>
  <c r="F88" i="2"/>
  <c r="F87" i="2"/>
  <c r="F86" i="2"/>
  <c r="F85" i="2"/>
  <c r="F84" i="2"/>
  <c r="F25" i="4"/>
  <c r="F27" i="4" s="1"/>
  <c r="F12" i="5" s="1"/>
  <c r="D25" i="4"/>
  <c r="D27" i="4" s="1"/>
  <c r="D12" i="5" s="1"/>
  <c r="B25" i="4"/>
  <c r="B27" i="4" s="1"/>
  <c r="B12" i="5" s="1"/>
  <c r="H23" i="4"/>
  <c r="H19" i="4"/>
  <c r="F72" i="2"/>
  <c r="D72" i="2"/>
  <c r="B72" i="2"/>
  <c r="F62" i="2"/>
  <c r="D62" i="2"/>
  <c r="B62" i="2"/>
  <c r="F59" i="2"/>
  <c r="D59" i="2"/>
  <c r="B59" i="2"/>
  <c r="F56" i="2"/>
  <c r="D56" i="2"/>
  <c r="B56" i="2"/>
  <c r="F50" i="2"/>
  <c r="D50" i="2"/>
  <c r="B50" i="2"/>
  <c r="F45" i="2"/>
  <c r="D45" i="2"/>
  <c r="B45" i="2"/>
  <c r="F42" i="2"/>
  <c r="D42" i="2"/>
  <c r="B42" i="2"/>
  <c r="F39" i="2"/>
  <c r="D39" i="2"/>
  <c r="B39" i="2"/>
  <c r="F36" i="2"/>
  <c r="D36" i="2"/>
  <c r="B36" i="2"/>
  <c r="F25" i="2"/>
  <c r="F103" i="2" s="1"/>
  <c r="F51" i="3" s="1"/>
  <c r="D25" i="2"/>
  <c r="B25" i="2"/>
  <c r="H23" i="2"/>
  <c r="H19" i="2"/>
  <c r="F30" i="1"/>
  <c r="F26" i="1"/>
  <c r="D27" i="2" l="1"/>
  <c r="D14" i="3" s="1"/>
  <c r="D103" i="2"/>
  <c r="D51" i="3" s="1"/>
  <c r="D59" i="5" s="1"/>
  <c r="D63" i="5" s="1"/>
  <c r="D102" i="2"/>
  <c r="H30" i="1"/>
  <c r="B27" i="2"/>
  <c r="B14" i="3" s="1"/>
  <c r="B102" i="2"/>
  <c r="B103" i="2"/>
  <c r="B51" i="3" s="1"/>
  <c r="B59" i="5" s="1"/>
  <c r="F59" i="5"/>
  <c r="F61" i="5"/>
  <c r="H57" i="5"/>
  <c r="F27" i="2"/>
  <c r="F14" i="3" s="1"/>
  <c r="F102" i="2"/>
  <c r="F90" i="2"/>
  <c r="F81" i="4" s="1"/>
  <c r="B74" i="4"/>
  <c r="B76" i="4" s="1"/>
  <c r="D74" i="4"/>
  <c r="D76" i="4" s="1"/>
  <c r="F74" i="4"/>
  <c r="F78" i="4" s="1"/>
  <c r="F14" i="5" s="1"/>
  <c r="B10" i="5"/>
  <c r="D10" i="5"/>
  <c r="F10" i="5"/>
  <c r="B74" i="2"/>
  <c r="B76" i="2" s="1"/>
  <c r="D74" i="2"/>
  <c r="F74" i="2"/>
  <c r="B12" i="3"/>
  <c r="F12" i="3"/>
  <c r="D12" i="3"/>
  <c r="B63" i="5" l="1"/>
  <c r="H63" i="5" s="1"/>
  <c r="B61" i="5"/>
  <c r="H61" i="5" s="1"/>
  <c r="D61" i="5"/>
  <c r="H59" i="5"/>
  <c r="H51" i="3"/>
  <c r="D78" i="4"/>
  <c r="D14" i="5" s="1"/>
  <c r="D16" i="5" s="1"/>
  <c r="F63" i="5"/>
  <c r="B78" i="4"/>
  <c r="B14" i="5" s="1"/>
  <c r="B16" i="5" s="1"/>
  <c r="B21" i="3"/>
  <c r="B19" i="5"/>
  <c r="F16" i="5"/>
  <c r="H14" i="5"/>
  <c r="D78" i="2"/>
  <c r="D16" i="3" s="1"/>
  <c r="D18" i="3" s="1"/>
  <c r="B78" i="2"/>
  <c r="B16" i="3" s="1"/>
  <c r="B18" i="3" s="1"/>
  <c r="F78" i="2"/>
  <c r="F16" i="3" s="1"/>
  <c r="H16" i="5" l="1"/>
  <c r="B23" i="5"/>
  <c r="B27" i="5"/>
  <c r="D27" i="5"/>
  <c r="D23" i="5"/>
  <c r="F23" i="5"/>
  <c r="F25" i="5" s="1"/>
  <c r="F27" i="5"/>
  <c r="B25" i="3"/>
  <c r="B27" i="3" s="1"/>
  <c r="D25" i="3"/>
  <c r="D27" i="3" s="1"/>
  <c r="D29" i="3"/>
  <c r="B29" i="3"/>
  <c r="F25" i="3"/>
  <c r="F27" i="3" s="1"/>
  <c r="F29" i="3"/>
  <c r="H16" i="3"/>
  <c r="F18" i="3"/>
  <c r="D25" i="5" l="1"/>
  <c r="D29" i="5"/>
  <c r="D31" i="5" s="1"/>
  <c r="B25" i="5"/>
  <c r="B29" i="5"/>
  <c r="B31" i="5" s="1"/>
  <c r="B33" i="5" s="1"/>
  <c r="D31" i="3"/>
  <c r="D33" i="3" s="1"/>
  <c r="D36" i="3" s="1"/>
  <c r="F29" i="5"/>
  <c r="B31" i="3"/>
  <c r="B33" i="3" s="1"/>
  <c r="B35" i="3" s="1"/>
  <c r="B36" i="3" s="1"/>
  <c r="B38" i="3" s="1"/>
  <c r="B40" i="3" s="1"/>
  <c r="B43" i="3" s="1"/>
  <c r="F31" i="3"/>
  <c r="F33" i="3" s="1"/>
  <c r="F36" i="3" s="1"/>
  <c r="H18" i="3"/>
  <c r="H29" i="5" l="1"/>
  <c r="F31" i="5"/>
  <c r="F33" i="5" s="1"/>
  <c r="D35" i="3"/>
  <c r="D38" i="3" s="1"/>
  <c r="D40" i="3" s="1"/>
  <c r="D43" i="3" s="1"/>
  <c r="D48" i="3" s="1"/>
  <c r="B48" i="3"/>
  <c r="B34" i="5"/>
  <c r="B36" i="5" s="1"/>
  <c r="B38" i="5" s="1"/>
  <c r="B41" i="5" s="1"/>
  <c r="B46" i="5" s="1"/>
  <c r="D33" i="5"/>
  <c r="F35" i="3"/>
  <c r="F38" i="3" s="1"/>
  <c r="H31" i="3"/>
  <c r="B48" i="5" l="1"/>
  <c r="B53" i="3"/>
  <c r="D48" i="5"/>
  <c r="D53" i="3"/>
  <c r="D34" i="5"/>
  <c r="D36" i="5" s="1"/>
  <c r="D38" i="5" s="1"/>
  <c r="D41" i="5" s="1"/>
  <c r="D46" i="5" s="1"/>
  <c r="B50" i="5"/>
  <c r="B68" i="5" s="1"/>
  <c r="B52" i="5"/>
  <c r="B70" i="5" s="1"/>
  <c r="F34" i="5"/>
  <c r="F36" i="5" s="1"/>
  <c r="F38" i="5" s="1"/>
  <c r="F41" i="5" s="1"/>
  <c r="F40" i="3"/>
  <c r="F43" i="3" s="1"/>
  <c r="F48" i="3" s="1"/>
  <c r="H48" i="3" s="1"/>
  <c r="H38" i="3"/>
  <c r="D50" i="5" l="1"/>
  <c r="D68" i="5" s="1"/>
  <c r="D52" i="5"/>
  <c r="D70" i="5" s="1"/>
  <c r="F46" i="5"/>
  <c r="H41" i="5"/>
  <c r="H43" i="3"/>
  <c r="F48" i="5"/>
  <c r="H48" i="5" s="1"/>
  <c r="F53" i="3"/>
  <c r="H53" i="3" s="1"/>
  <c r="F52" i="5" l="1"/>
  <c r="F50" i="5"/>
  <c r="H50" i="5" l="1"/>
  <c r="H68" i="5" s="1"/>
  <c r="F68" i="5"/>
  <c r="H52" i="5"/>
  <c r="H70" i="5" s="1"/>
  <c r="F70" i="5"/>
</calcChain>
</file>

<file path=xl/sharedStrings.xml><?xml version="1.0" encoding="utf-8"?>
<sst xmlns="http://schemas.openxmlformats.org/spreadsheetml/2006/main" count="256" uniqueCount="130">
  <si>
    <t>Gegenstand:</t>
  </si>
  <si>
    <t>Mandant</t>
  </si>
  <si>
    <t>Steuer Nr.</t>
  </si>
  <si>
    <t>Ort</t>
  </si>
  <si>
    <t>I. Voraussetzungen</t>
  </si>
  <si>
    <t>a) Der Antragsteller darf sich am 31.12.2019 gemäß EU-Definition nicht in Schwierigkeiten befunden haben.</t>
  </si>
  <si>
    <t>Summe</t>
  </si>
  <si>
    <t>Maßgeblich sind die Definitionen gem. EU-Leitlinie 2014/C 249/01</t>
  </si>
  <si>
    <t>Im Zweifelsfall empfiehlt sich eine anwaltliche Prüfung.</t>
  </si>
  <si>
    <t>b) Umsatzeinbruch von mehr als 60 % im Monat April und Mai zum Vorjahresvergleich</t>
  </si>
  <si>
    <t xml:space="preserve">Noch ist die Ermittlung des jeweils maßgeblichen Umsatzes unklar. Es ist jedoch davon auszugehen, dass dieser in den meisten Fällen manuell </t>
  </si>
  <si>
    <t>abgeleitet werden muss.</t>
  </si>
  <si>
    <t>Summe 2019</t>
  </si>
  <si>
    <t>Umsatz-</t>
  </si>
  <si>
    <t>Summe 2020</t>
  </si>
  <si>
    <t>einbruch</t>
  </si>
  <si>
    <r>
      <rPr>
        <sz val="14"/>
        <rFont val="Arial"/>
        <family val="2"/>
      </rPr>
      <t xml:space="preserve">   =&gt; </t>
    </r>
    <r>
      <rPr>
        <b/>
        <sz val="12"/>
        <color rgb="FFFF0000"/>
        <rFont val="Arial"/>
        <family val="2"/>
      </rPr>
      <t xml:space="preserve"> falls Umsatzeinbruch in April/Mai 2020 über 60% liegt: grds. Antragsberechtigung!</t>
    </r>
  </si>
  <si>
    <r>
      <t xml:space="preserve">maßgebliche Umsatzerlöse </t>
    </r>
    <r>
      <rPr>
        <u/>
        <sz val="12"/>
        <rFont val="Arial"/>
        <family val="2"/>
      </rPr>
      <t>netto</t>
    </r>
  </si>
  <si>
    <t>Umsatzeinbruch  gg. VJ-Monat</t>
  </si>
  <si>
    <t>mehr als 70%</t>
  </si>
  <si>
    <t xml:space="preserve">   =&gt; 80% Erstattung der Fixkosten </t>
  </si>
  <si>
    <t>zw. 50% -70%</t>
  </si>
  <si>
    <t xml:space="preserve">   =&gt; 50% Erstattung der Fixkosten </t>
  </si>
  <si>
    <t>zw. 40% -50%</t>
  </si>
  <si>
    <t xml:space="preserve">   =&gt; 40%  Erstattung der Fixkosten </t>
  </si>
  <si>
    <t>Hochrechnung Umsätze</t>
  </si>
  <si>
    <t>Umsatzeinbruch in %</t>
  </si>
  <si>
    <t xml:space="preserve">Erstattung der Fixkosten zu </t>
  </si>
  <si>
    <t>II. Ermittlung der Anspruchsberechtigung der Höhe nach</t>
  </si>
  <si>
    <t>1. Umsatzeinbrüche in den Monaten Juni bis August 2020</t>
  </si>
  <si>
    <t>2. Kalkulation der Fixkosten in den Monaten Juni bis August 2020</t>
  </si>
  <si>
    <t>Pacht</t>
  </si>
  <si>
    <t>Miet</t>
  </si>
  <si>
    <t>1. Mieten/Pacht</t>
  </si>
  <si>
    <t>Mietnebenkosten</t>
  </si>
  <si>
    <t>2. weitere Mietkosten</t>
  </si>
  <si>
    <t>Pachtnebenkosten</t>
  </si>
  <si>
    <t>Zinsaufwand Bankdarlehen</t>
  </si>
  <si>
    <t>Zinsaufwand sonstige Darlehen</t>
  </si>
  <si>
    <t>3. Zinsaufwendungen Kredite/Darlehen</t>
  </si>
  <si>
    <t>4. Finanzierungsanteile von Leasingkosten</t>
  </si>
  <si>
    <t xml:space="preserve">Leasingvertrag 1/ Finanzierungsanteil </t>
  </si>
  <si>
    <t xml:space="preserve">Leasingvertrag 2/ Finanzierungsanteil </t>
  </si>
  <si>
    <t>notwendige Instandhaltung Anlagevermögen</t>
  </si>
  <si>
    <t>Wartung/Einlagerung Anlageververmögen</t>
  </si>
  <si>
    <t>Wartung/Einlagerung gemietete VG</t>
  </si>
  <si>
    <t>notwendige Instandhaltung gemietete VG</t>
  </si>
  <si>
    <t>5. Instandhaltung, Wartung, Einlagerung</t>
  </si>
  <si>
    <t>Strom</t>
  </si>
  <si>
    <t>Wasser</t>
  </si>
  <si>
    <t>Heizkosten</t>
  </si>
  <si>
    <t>Reinigung</t>
  </si>
  <si>
    <t xml:space="preserve">Hygienemaßnahmen </t>
  </si>
  <si>
    <t>6. Energie, Reinigung, Hygiene</t>
  </si>
  <si>
    <t>Grundsteuern Objekt 1</t>
  </si>
  <si>
    <t>Grundsteuern Objekt 2</t>
  </si>
  <si>
    <t>7. Grundsteuern</t>
  </si>
  <si>
    <t>Lizenzen Vertrag 1</t>
  </si>
  <si>
    <t>Lizenzen Vertrag 2</t>
  </si>
  <si>
    <t>8. betriebliche Lizenzen</t>
  </si>
  <si>
    <t>Versicherungen</t>
  </si>
  <si>
    <t>Abonnements</t>
  </si>
  <si>
    <t>andere feste Ausgaben wie</t>
  </si>
  <si>
    <t>Telefonkosten</t>
  </si>
  <si>
    <t>Internetkosten</t>
  </si>
  <si>
    <t>Finanz-/Lohnbuchführung</t>
  </si>
  <si>
    <t>Grundbesitzabgaben</t>
  </si>
  <si>
    <t>Gema/Rundkunk</t>
  </si>
  <si>
    <t>Beiträge</t>
  </si>
  <si>
    <t>9. Versicherung, Abo´s, regelmäßig</t>
  </si>
  <si>
    <t>10. StB/WP-Kosten für Antrag Corona II</t>
  </si>
  <si>
    <t>Zwischensumme lfd. Nr. 1-10</t>
  </si>
  <si>
    <t>11. Kosten für Auszubildende</t>
  </si>
  <si>
    <t>12. 10% Fixkosten 1-10 für Personal ohne KuG</t>
  </si>
  <si>
    <t>13. Provisionsrückzahlungen Reiseveranstalter</t>
  </si>
  <si>
    <t>Summe der berücksichtigungsfähigen Fixkosten</t>
  </si>
  <si>
    <t>kalkulierter Umsatzeinbruch in %</t>
  </si>
  <si>
    <t>3. Ermittlung der Mitarbeiterzahl per 29.02.2020 in VZÄ</t>
  </si>
  <si>
    <t>Inhaber ????</t>
  </si>
  <si>
    <t>Mitarbeiter über 30 Std.</t>
  </si>
  <si>
    <t>Mitarbeiter bis 30 Std.</t>
  </si>
  <si>
    <t>Mitarbeiter bis 20 Std.</t>
  </si>
  <si>
    <t>Minijobber</t>
  </si>
  <si>
    <t>Anzahl</t>
  </si>
  <si>
    <t>Faktor</t>
  </si>
  <si>
    <t>VZÄ</t>
  </si>
  <si>
    <t>berücksichtigungsfähige Fixkosten</t>
  </si>
  <si>
    <t>davon erstattungsfähig</t>
  </si>
  <si>
    <t>maximale Förderhöhe bis 5 Beschäftigte</t>
  </si>
  <si>
    <t>maximale Förderhöhe bis 10 Beschäftigte</t>
  </si>
  <si>
    <t>maximale Förderhöhe &gt; 10 Beschäftigte</t>
  </si>
  <si>
    <t>Anzahl Mitarbeiter per 29.02.2020</t>
  </si>
  <si>
    <t>Gesamt</t>
  </si>
  <si>
    <t>vorläufige Förderhöhe</t>
  </si>
  <si>
    <t>Begründeter Ausnahmefall:</t>
  </si>
  <si>
    <t>Fixkosten bezogen auf max. Förderhöhe</t>
  </si>
  <si>
    <t>übersteigende Fixkosten</t>
  </si>
  <si>
    <t>zusätzlicher Erstattungsbetrag</t>
  </si>
  <si>
    <t>ermittelte Förderhöhe</t>
  </si>
  <si>
    <t>maximale Gesamthöhe</t>
  </si>
  <si>
    <t>zu beantragende Fördermittel</t>
  </si>
  <si>
    <t>endgültige Fördermittel</t>
  </si>
  <si>
    <t>Max Mustermann</t>
  </si>
  <si>
    <t>01234 Musterstadt</t>
  </si>
  <si>
    <t>012/345/6789</t>
  </si>
  <si>
    <t>Personalkosten ohne KuG</t>
  </si>
  <si>
    <t>ja</t>
  </si>
  <si>
    <t>nein</t>
  </si>
  <si>
    <t>4. Anrechnung der Corona-Soforthilfe</t>
  </si>
  <si>
    <t>10. StB/WP-Kosten für Antrag Corona II  *)</t>
  </si>
  <si>
    <r>
      <t xml:space="preserve">*) Ansatz der Steuerberatungskosten im ersten Fördermonat, für den ein Zuschuss </t>
    </r>
    <r>
      <rPr>
        <b/>
        <sz val="12"/>
        <color theme="1"/>
        <rFont val="Arial"/>
        <family val="2"/>
      </rPr>
      <t>gezahlt</t>
    </r>
    <r>
      <rPr>
        <sz val="12"/>
        <color theme="1"/>
        <rFont val="Arial"/>
        <family val="2"/>
      </rPr>
      <t xml:space="preserve"> wird</t>
    </r>
  </si>
  <si>
    <t>Anrechnung Corona-Soforthilfe</t>
  </si>
  <si>
    <t>Auszahlungsbetrag vor Ländermitteln</t>
  </si>
  <si>
    <t>5. Ländermittel</t>
  </si>
  <si>
    <t>Nordrhein-Westfalen</t>
  </si>
  <si>
    <t>Baden-Württemberg</t>
  </si>
  <si>
    <t>Landesmittel</t>
  </si>
  <si>
    <t>alle übrigen</t>
  </si>
  <si>
    <t>auszahlender Betrag</t>
  </si>
  <si>
    <t>Bundesland</t>
  </si>
  <si>
    <t>Prüfung der Voraussetzungen zum Erhalt der Corona-Überbrückungshilfe</t>
  </si>
  <si>
    <t>Abrechnung Landesmittel</t>
  </si>
  <si>
    <t>beantragt</t>
  </si>
  <si>
    <t>zustehende Fördermittel</t>
  </si>
  <si>
    <t>bisher beantragt/ausgezahlt</t>
  </si>
  <si>
    <t>Rückzahlung(-) *)</t>
  </si>
  <si>
    <t>*) ohne Aufstockung (derzeitige Auffassung)</t>
  </si>
  <si>
    <t>**) mit Aufstockung (ursprüngliche  Auffassung)</t>
  </si>
  <si>
    <t>Aufstockung/Rückzahlung (-) **)</t>
  </si>
  <si>
    <t>Gesamtabrechnung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</si>
</sst>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4" fontId="2" fillId="0" borderId="0" xfId="0" applyNumberFormat="1" applyFont="1" applyAlignment="1">
      <alignment vertical="center"/>
    </xf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4" fontId="3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/>
    <xf numFmtId="0" fontId="6" fillId="0" borderId="0" xfId="3" applyFont="1"/>
    <xf numFmtId="4" fontId="5" fillId="0" borderId="0" xfId="0" applyNumberFormat="1" applyFont="1" applyBorder="1"/>
    <xf numFmtId="0" fontId="7" fillId="0" borderId="0" xfId="0" applyFont="1"/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4" fontId="10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9" fillId="0" borderId="0" xfId="0" applyFont="1" applyBorder="1"/>
    <xf numFmtId="0" fontId="10" fillId="0" borderId="0" xfId="0" applyFont="1" applyAlignment="1">
      <alignment horizontal="center"/>
    </xf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10" fillId="4" borderId="2" xfId="2" applyNumberFormat="1" applyFont="1" applyFill="1" applyBorder="1" applyAlignment="1">
      <alignment vertical="center"/>
    </xf>
    <xf numFmtId="164" fontId="7" fillId="0" borderId="0" xfId="1" applyNumberFormat="1" applyFont="1"/>
    <xf numFmtId="0" fontId="8" fillId="0" borderId="0" xfId="0" applyFont="1"/>
    <xf numFmtId="164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164" fontId="7" fillId="0" borderId="0" xfId="0" applyNumberFormat="1" applyFont="1"/>
    <xf numFmtId="10" fontId="10" fillId="5" borderId="2" xfId="2" applyNumberFormat="1" applyFont="1" applyFill="1" applyBorder="1" applyAlignment="1">
      <alignment vertical="center"/>
    </xf>
    <xf numFmtId="0" fontId="2" fillId="0" borderId="1" xfId="0" applyFont="1" applyBorder="1"/>
    <xf numFmtId="0" fontId="13" fillId="0" borderId="0" xfId="0" applyFont="1"/>
    <xf numFmtId="10" fontId="2" fillId="0" borderId="0" xfId="0" applyNumberFormat="1" applyFont="1"/>
    <xf numFmtId="4" fontId="2" fillId="2" borderId="0" xfId="0" applyNumberFormat="1" applyFont="1" applyFill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5" fillId="2" borderId="0" xfId="0" applyNumberFormat="1" applyFont="1" applyFill="1"/>
    <xf numFmtId="4" fontId="5" fillId="6" borderId="2" xfId="0" applyNumberFormat="1" applyFont="1" applyFill="1" applyBorder="1"/>
    <xf numFmtId="4" fontId="5" fillId="6" borderId="0" xfId="0" applyNumberFormat="1" applyFont="1" applyFill="1"/>
    <xf numFmtId="4" fontId="2" fillId="7" borderId="0" xfId="0" applyNumberFormat="1" applyFont="1" applyFill="1"/>
    <xf numFmtId="4" fontId="5" fillId="7" borderId="2" xfId="0" applyNumberFormat="1" applyFont="1" applyFill="1" applyBorder="1"/>
    <xf numFmtId="4" fontId="2" fillId="0" borderId="0" xfId="0" applyNumberFormat="1" applyFont="1" applyProtection="1">
      <protection locked="0"/>
    </xf>
    <xf numFmtId="49" fontId="7" fillId="3" borderId="0" xfId="1" applyNumberFormat="1" applyFont="1" applyFill="1" applyAlignment="1" applyProtection="1">
      <alignment vertical="center"/>
    </xf>
    <xf numFmtId="4" fontId="2" fillId="8" borderId="0" xfId="0" applyNumberFormat="1" applyFont="1" applyFill="1" applyProtection="1">
      <protection locked="0"/>
    </xf>
    <xf numFmtId="4" fontId="2" fillId="8" borderId="1" xfId="0" applyNumberFormat="1" applyFont="1" applyFill="1" applyBorder="1" applyProtection="1">
      <protection locked="0"/>
    </xf>
    <xf numFmtId="0" fontId="2" fillId="8" borderId="0" xfId="0" applyFont="1" applyFill="1" applyAlignment="1" applyProtection="1">
      <alignment horizontal="center"/>
      <protection locked="0"/>
    </xf>
    <xf numFmtId="164" fontId="7" fillId="8" borderId="0" xfId="1" applyNumberFormat="1" applyFont="1" applyFill="1" applyAlignment="1" applyProtection="1">
      <alignment vertical="center"/>
      <protection locked="0"/>
    </xf>
    <xf numFmtId="49" fontId="7" fillId="8" borderId="0" xfId="1" applyNumberFormat="1" applyFont="1" applyFill="1" applyAlignment="1" applyProtection="1">
      <alignment vertical="center"/>
      <protection locked="0"/>
    </xf>
    <xf numFmtId="4" fontId="2" fillId="0" borderId="0" xfId="0" applyNumberFormat="1" applyFont="1" applyProtection="1"/>
    <xf numFmtId="4" fontId="5" fillId="7" borderId="0" xfId="0" applyNumberFormat="1" applyFont="1" applyFill="1"/>
    <xf numFmtId="4" fontId="5" fillId="9" borderId="0" xfId="0" applyNumberFormat="1" applyFont="1" applyFill="1"/>
    <xf numFmtId="4" fontId="5" fillId="9" borderId="2" xfId="0" applyNumberFormat="1" applyFont="1" applyFill="1" applyBorder="1"/>
    <xf numFmtId="4" fontId="5" fillId="9" borderId="0" xfId="0" applyNumberFormat="1" applyFont="1" applyFill="1" applyBorder="1"/>
    <xf numFmtId="4" fontId="5" fillId="6" borderId="3" xfId="0" applyNumberFormat="1" applyFont="1" applyFill="1" applyBorder="1"/>
    <xf numFmtId="49" fontId="2" fillId="0" borderId="0" xfId="0" applyNumberFormat="1" applyFont="1"/>
    <xf numFmtId="0" fontId="5" fillId="9" borderId="0" xfId="0" applyFont="1" applyFill="1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workbookViewId="0">
      <selection activeCell="D30" sqref="D30"/>
    </sheetView>
  </sheetViews>
  <sheetFormatPr baseColWidth="10" defaultColWidth="11.44140625" defaultRowHeight="15" x14ac:dyDescent="0.25"/>
  <cols>
    <col min="1" max="1" width="36.33203125" style="10" customWidth="1"/>
    <col min="2" max="2" width="16.88671875" style="10" customWidth="1"/>
    <col min="3" max="3" width="7" style="10" customWidth="1"/>
    <col min="4" max="4" width="21" style="10" customWidth="1"/>
    <col min="5" max="5" width="6" style="10" customWidth="1"/>
    <col min="6" max="6" width="15.33203125" style="10" bestFit="1" customWidth="1"/>
    <col min="7" max="7" width="13.109375" style="10" customWidth="1"/>
    <col min="8" max="8" width="13" style="10" bestFit="1" customWidth="1"/>
    <col min="9" max="9" width="29.109375" style="10" customWidth="1"/>
    <col min="10" max="16384" width="11.44140625" style="10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8" t="s">
        <v>102</v>
      </c>
    </row>
    <row r="2" spans="1:9" x14ac:dyDescent="0.25">
      <c r="A2" s="4" t="s">
        <v>120</v>
      </c>
      <c r="B2" s="2"/>
      <c r="C2" s="2"/>
      <c r="D2" s="2"/>
      <c r="E2" s="2"/>
      <c r="F2" s="2"/>
      <c r="G2" s="2"/>
      <c r="H2" s="3" t="s">
        <v>2</v>
      </c>
      <c r="I2" s="48" t="s">
        <v>104</v>
      </c>
    </row>
    <row r="3" spans="1:9" x14ac:dyDescent="0.25">
      <c r="A3" s="4"/>
      <c r="B3" s="2"/>
      <c r="C3" s="2"/>
      <c r="D3" s="2"/>
      <c r="E3" s="2"/>
      <c r="F3" s="3"/>
      <c r="G3" s="2"/>
      <c r="H3" s="3" t="s">
        <v>3</v>
      </c>
      <c r="I3" s="48" t="s">
        <v>103</v>
      </c>
    </row>
    <row r="4" spans="1:9" x14ac:dyDescent="0.25">
      <c r="H4" s="10" t="s">
        <v>119</v>
      </c>
      <c r="I4" s="48" t="s">
        <v>115</v>
      </c>
    </row>
    <row r="7" spans="1:9" x14ac:dyDescent="0.25">
      <c r="A7" s="5"/>
      <c r="B7" s="6"/>
      <c r="C7" s="6"/>
      <c r="D7" s="6"/>
      <c r="E7" s="6"/>
      <c r="F7" s="6"/>
      <c r="G7" s="6"/>
      <c r="H7" s="6"/>
      <c r="I7" s="6"/>
    </row>
    <row r="8" spans="1:9" x14ac:dyDescent="0.25">
      <c r="A8" s="4"/>
      <c r="B8" s="3"/>
      <c r="C8" s="3"/>
      <c r="D8" s="3"/>
      <c r="E8" s="3"/>
      <c r="F8" s="3"/>
      <c r="G8" s="3"/>
      <c r="H8" s="3"/>
      <c r="I8" s="3"/>
    </row>
    <row r="9" spans="1:9" ht="15.6" x14ac:dyDescent="0.3">
      <c r="A9" s="7" t="s">
        <v>4</v>
      </c>
      <c r="B9" s="3"/>
      <c r="C9" s="3"/>
      <c r="D9" s="3"/>
      <c r="E9" s="3"/>
      <c r="F9" s="8"/>
      <c r="G9" s="3"/>
      <c r="H9" s="3"/>
      <c r="I9" s="3"/>
    </row>
    <row r="12" spans="1:9" ht="15.6" x14ac:dyDescent="0.3">
      <c r="A12" s="9" t="s">
        <v>5</v>
      </c>
    </row>
    <row r="13" spans="1:9" ht="15.6" x14ac:dyDescent="0.3">
      <c r="A13" s="9"/>
    </row>
    <row r="14" spans="1:9" x14ac:dyDescent="0.25">
      <c r="A14" s="3" t="s">
        <v>7</v>
      </c>
    </row>
    <row r="15" spans="1:9" ht="15.6" x14ac:dyDescent="0.3">
      <c r="A15" s="9"/>
      <c r="E15" s="11"/>
    </row>
    <row r="16" spans="1:9" x14ac:dyDescent="0.25">
      <c r="A16" s="3" t="s">
        <v>8</v>
      </c>
      <c r="E16" s="11"/>
    </row>
    <row r="17" spans="1:8" ht="15.6" x14ac:dyDescent="0.3">
      <c r="A17" s="9"/>
      <c r="E17" s="11"/>
    </row>
    <row r="19" spans="1:8" ht="15.6" x14ac:dyDescent="0.3">
      <c r="A19" s="12" t="s">
        <v>9</v>
      </c>
    </row>
    <row r="21" spans="1:8" x14ac:dyDescent="0.25">
      <c r="A21" s="10" t="s">
        <v>10</v>
      </c>
    </row>
    <row r="22" spans="1:8" x14ac:dyDescent="0.25">
      <c r="A22" s="10" t="s">
        <v>11</v>
      </c>
    </row>
    <row r="24" spans="1:8" ht="15.6" x14ac:dyDescent="0.3">
      <c r="A24" s="13"/>
      <c r="B24" s="14">
        <v>43556</v>
      </c>
      <c r="C24" s="14"/>
      <c r="D24" s="14">
        <v>43586</v>
      </c>
      <c r="E24" s="14"/>
      <c r="F24" s="15" t="s">
        <v>12</v>
      </c>
      <c r="G24" s="14"/>
      <c r="H24" s="15"/>
    </row>
    <row r="25" spans="1:8" ht="15.6" x14ac:dyDescent="0.3">
      <c r="A25" s="13"/>
      <c r="B25" s="13"/>
      <c r="C25" s="13"/>
      <c r="D25" s="13"/>
      <c r="E25" s="13"/>
      <c r="F25" s="15"/>
      <c r="G25" s="13"/>
      <c r="H25" s="15"/>
    </row>
    <row r="26" spans="1:8" ht="15.6" x14ac:dyDescent="0.25">
      <c r="A26" s="16" t="s">
        <v>17</v>
      </c>
      <c r="B26" s="47">
        <v>12000</v>
      </c>
      <c r="C26" s="13"/>
      <c r="D26" s="47">
        <v>12000</v>
      </c>
      <c r="E26" s="13"/>
      <c r="F26" s="17">
        <f>SUM(B26:D26)</f>
        <v>24000</v>
      </c>
      <c r="G26" s="13"/>
      <c r="H26" s="18"/>
    </row>
    <row r="27" spans="1:8" ht="15.6" x14ac:dyDescent="0.3">
      <c r="A27" s="13"/>
      <c r="B27" s="13"/>
      <c r="C27" s="13"/>
      <c r="D27" s="13"/>
      <c r="E27" s="13"/>
      <c r="F27" s="19"/>
      <c r="G27" s="13"/>
      <c r="H27" s="20" t="s">
        <v>13</v>
      </c>
    </row>
    <row r="28" spans="1:8" ht="15.6" x14ac:dyDescent="0.3">
      <c r="A28" s="13"/>
      <c r="B28" s="21">
        <v>43922</v>
      </c>
      <c r="C28" s="13"/>
      <c r="D28" s="21">
        <v>43952</v>
      </c>
      <c r="E28" s="13"/>
      <c r="F28" s="22" t="s">
        <v>14</v>
      </c>
      <c r="G28" s="13"/>
      <c r="H28" s="15" t="s">
        <v>15</v>
      </c>
    </row>
    <row r="29" spans="1:8" ht="16.2" thickBot="1" x14ac:dyDescent="0.35">
      <c r="A29" s="13"/>
      <c r="B29" s="21"/>
      <c r="C29" s="13"/>
      <c r="D29" s="21"/>
      <c r="E29" s="13"/>
      <c r="F29" s="22"/>
      <c r="G29" s="13"/>
      <c r="H29" s="13"/>
    </row>
    <row r="30" spans="1:8" ht="16.2" thickBot="1" x14ac:dyDescent="0.3">
      <c r="A30" s="16" t="s">
        <v>17</v>
      </c>
      <c r="B30" s="47">
        <v>1000</v>
      </c>
      <c r="C30" s="13"/>
      <c r="D30" s="47">
        <v>2000</v>
      </c>
      <c r="E30" s="13"/>
      <c r="F30" s="17">
        <f>SUM(B30:D30)</f>
        <v>3000</v>
      </c>
      <c r="G30" s="13"/>
      <c r="H30" s="23">
        <f>-SUM(F30-F26)/F26</f>
        <v>0.875</v>
      </c>
    </row>
    <row r="31" spans="1:8" x14ac:dyDescent="0.25">
      <c r="A31" s="13"/>
      <c r="B31" s="24"/>
      <c r="C31" s="13"/>
      <c r="D31" s="24"/>
      <c r="E31" s="13"/>
      <c r="F31" s="24"/>
      <c r="G31" s="13"/>
      <c r="H31" s="24"/>
    </row>
    <row r="32" spans="1:8" ht="17.399999999999999" x14ac:dyDescent="0.3">
      <c r="A32" s="13" t="s">
        <v>16</v>
      </c>
      <c r="B32" s="13"/>
      <c r="C32" s="13"/>
      <c r="D32" s="13"/>
      <c r="E32" s="13"/>
      <c r="F32" s="13"/>
      <c r="G32" s="13"/>
      <c r="H32" s="13"/>
    </row>
  </sheetData>
  <sheetProtection algorithmName="SHA-512" hashValue="mM2OaOBVxs6b8Y3w3UEtOmfcnvxZkyU+43SR6YXLoSoUHTKDc2p3611XR71/aWfsDgsXJiqEkYCrAX6SxiQ/cw==" saltValue="mpEFxMYdYxjNJQ7g135xnQ==" spinCount="100000" sheet="1" scenarios="1" formatCells="0" formatColumns="0" formatRows="0" insertColumns="0" insertHyperlinks="0" deleteColumns="0" deleteRows="0" selectLockedCells="1" sort="0" autoFilter="0" pivotTables="0"/>
  <pageMargins left="0.7" right="0.7" top="0.78740157499999996" bottom="0.78740157499999996" header="0.3" footer="0.3"/>
  <pageSetup paperSize="9"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'Kalkulation Jun bis Aug'!$A$102:$A$104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7"/>
  <sheetViews>
    <sheetView topLeftCell="A19" workbookViewId="0">
      <selection activeCell="B19" sqref="B19"/>
    </sheetView>
  </sheetViews>
  <sheetFormatPr baseColWidth="10" defaultColWidth="11.44140625" defaultRowHeight="15" outlineLevelRow="1" x14ac:dyDescent="0.25"/>
  <cols>
    <col min="1" max="1" width="48.44140625" style="10" customWidth="1"/>
    <col min="2" max="2" width="20.6640625" style="10" customWidth="1"/>
    <col min="3" max="3" width="6.44140625" style="10" customWidth="1"/>
    <col min="4" max="4" width="20.6640625" style="10" customWidth="1"/>
    <col min="5" max="5" width="6.44140625" style="10" customWidth="1"/>
    <col min="6" max="6" width="20.6640625" style="10" customWidth="1"/>
    <col min="7" max="7" width="8.109375" style="10" customWidth="1"/>
    <col min="8" max="8" width="14.6640625" style="10" bestFit="1" customWidth="1"/>
    <col min="9" max="9" width="29" style="10" customWidth="1"/>
    <col min="10" max="16384" width="11.44140625" style="10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3" t="str">
        <f>+Anspruchsvoraussetzung!I1</f>
        <v>Max Mustermann</v>
      </c>
    </row>
    <row r="2" spans="1:9" x14ac:dyDescent="0.25">
      <c r="A2" s="4" t="s">
        <v>120</v>
      </c>
      <c r="B2" s="2"/>
      <c r="C2" s="2"/>
      <c r="D2" s="2"/>
      <c r="E2" s="2"/>
      <c r="F2" s="2"/>
      <c r="G2" s="2"/>
      <c r="H2" s="3" t="s">
        <v>2</v>
      </c>
      <c r="I2" s="43" t="str">
        <f>+Anspruchsvoraussetzung!I2</f>
        <v>012/345/6789</v>
      </c>
    </row>
    <row r="3" spans="1:9" x14ac:dyDescent="0.25">
      <c r="A3" s="4"/>
      <c r="B3" s="2"/>
      <c r="C3" s="2"/>
      <c r="D3" s="2"/>
      <c r="E3" s="2"/>
      <c r="F3" s="3"/>
      <c r="G3" s="2"/>
      <c r="H3" s="3" t="s">
        <v>3</v>
      </c>
      <c r="I3" s="43" t="str">
        <f>+Anspruchsvoraussetzung!I3</f>
        <v>01234 Musterstadt</v>
      </c>
    </row>
    <row r="7" spans="1:9" x14ac:dyDescent="0.25">
      <c r="A7" s="5"/>
      <c r="B7" s="6"/>
      <c r="C7" s="6"/>
      <c r="D7" s="6"/>
      <c r="E7" s="6"/>
      <c r="F7" s="6"/>
      <c r="G7" s="6"/>
      <c r="H7" s="6"/>
      <c r="I7" s="6"/>
    </row>
    <row r="8" spans="1:9" x14ac:dyDescent="0.25">
      <c r="A8" s="4"/>
      <c r="B8" s="3"/>
      <c r="C8" s="3"/>
      <c r="D8" s="3"/>
      <c r="E8" s="3"/>
      <c r="F8" s="3"/>
      <c r="G8" s="3"/>
      <c r="H8" s="3"/>
      <c r="I8" s="3"/>
    </row>
    <row r="9" spans="1:9" ht="15.6" x14ac:dyDescent="0.3">
      <c r="A9" s="7" t="s">
        <v>28</v>
      </c>
      <c r="B9" s="3"/>
      <c r="C9" s="3"/>
      <c r="D9" s="3"/>
      <c r="E9" s="3"/>
      <c r="F9" s="8"/>
      <c r="G9" s="3"/>
      <c r="H9" s="3"/>
      <c r="I9" s="3"/>
    </row>
    <row r="10" spans="1:9" ht="15.6" x14ac:dyDescent="0.3">
      <c r="A10" s="7"/>
      <c r="B10" s="3"/>
      <c r="C10" s="3"/>
      <c r="D10" s="3"/>
      <c r="E10" s="3"/>
      <c r="F10" s="8"/>
      <c r="G10" s="3"/>
      <c r="H10" s="3"/>
      <c r="I10" s="3"/>
    </row>
    <row r="11" spans="1:9" ht="15.6" x14ac:dyDescent="0.3">
      <c r="A11" s="25" t="s">
        <v>29</v>
      </c>
      <c r="C11" s="25"/>
      <c r="D11" s="24"/>
      <c r="E11" s="24"/>
      <c r="F11" s="24"/>
      <c r="G11" s="24"/>
      <c r="H11" s="24"/>
    </row>
    <row r="12" spans="1:9" ht="15.6" x14ac:dyDescent="0.3">
      <c r="A12" s="20"/>
      <c r="B12" s="25"/>
      <c r="C12" s="25"/>
      <c r="D12" s="24"/>
      <c r="E12" s="24"/>
      <c r="F12" s="24"/>
      <c r="G12" s="24"/>
      <c r="H12" s="24"/>
    </row>
    <row r="13" spans="1:9" x14ac:dyDescent="0.25">
      <c r="A13" s="27" t="s">
        <v>18</v>
      </c>
      <c r="B13" s="26" t="s">
        <v>19</v>
      </c>
      <c r="C13" s="26"/>
      <c r="D13" s="18" t="s">
        <v>20</v>
      </c>
      <c r="E13" s="18"/>
      <c r="F13" s="18"/>
      <c r="G13" s="18"/>
      <c r="H13" s="24"/>
    </row>
    <row r="14" spans="1:9" x14ac:dyDescent="0.25">
      <c r="A14" s="27" t="s">
        <v>18</v>
      </c>
      <c r="B14" s="26" t="s">
        <v>21</v>
      </c>
      <c r="C14" s="26"/>
      <c r="D14" s="18" t="s">
        <v>22</v>
      </c>
      <c r="E14" s="18"/>
      <c r="F14" s="18"/>
      <c r="G14" s="18"/>
      <c r="H14" s="13"/>
    </row>
    <row r="15" spans="1:9" x14ac:dyDescent="0.25">
      <c r="A15" s="27" t="s">
        <v>18</v>
      </c>
      <c r="B15" s="26" t="s">
        <v>23</v>
      </c>
      <c r="C15" s="26"/>
      <c r="D15" s="18" t="s">
        <v>24</v>
      </c>
      <c r="E15" s="18"/>
      <c r="F15" s="18"/>
      <c r="G15" s="18"/>
      <c r="H15" s="24"/>
    </row>
    <row r="16" spans="1:9" x14ac:dyDescent="0.25">
      <c r="A16" s="27"/>
      <c r="B16" s="26"/>
      <c r="C16" s="26"/>
      <c r="D16" s="18"/>
      <c r="E16" s="18"/>
      <c r="F16" s="18"/>
      <c r="G16" s="18"/>
      <c r="H16" s="24"/>
    </row>
    <row r="17" spans="1:8" ht="15.6" x14ac:dyDescent="0.3">
      <c r="A17" s="28" t="s">
        <v>25</v>
      </c>
      <c r="B17" s="14">
        <v>43617</v>
      </c>
      <c r="C17" s="14"/>
      <c r="D17" s="14">
        <v>43647</v>
      </c>
      <c r="E17" s="13"/>
      <c r="F17" s="14">
        <v>43678</v>
      </c>
      <c r="G17" s="13"/>
      <c r="H17" s="15" t="s">
        <v>6</v>
      </c>
    </row>
    <row r="18" spans="1:8" ht="15.6" x14ac:dyDescent="0.3">
      <c r="A18" s="13"/>
      <c r="B18" s="13"/>
      <c r="C18" s="13"/>
      <c r="D18" s="13"/>
      <c r="E18" s="13"/>
      <c r="F18" s="15"/>
      <c r="G18" s="13"/>
      <c r="H18" s="15"/>
    </row>
    <row r="19" spans="1:8" x14ac:dyDescent="0.25">
      <c r="A19" s="16" t="s">
        <v>17</v>
      </c>
      <c r="B19" s="47">
        <v>12000</v>
      </c>
      <c r="C19" s="13"/>
      <c r="D19" s="47">
        <v>12000</v>
      </c>
      <c r="E19" s="13"/>
      <c r="F19" s="47">
        <v>12000</v>
      </c>
      <c r="G19" s="13"/>
      <c r="H19" s="29">
        <f t="shared" ref="H19" si="0">F19+D19+B19</f>
        <v>36000</v>
      </c>
    </row>
    <row r="20" spans="1:8" x14ac:dyDescent="0.25">
      <c r="A20" s="13"/>
      <c r="B20" s="13"/>
      <c r="C20" s="13"/>
      <c r="D20" s="13"/>
      <c r="E20" s="13"/>
      <c r="F20" s="24"/>
      <c r="G20" s="13"/>
      <c r="H20" s="19"/>
    </row>
    <row r="21" spans="1:8" ht="15.6" x14ac:dyDescent="0.3">
      <c r="A21" s="13"/>
      <c r="B21" s="14">
        <v>43983</v>
      </c>
      <c r="C21" s="14"/>
      <c r="D21" s="14">
        <v>44013</v>
      </c>
      <c r="E21" s="13"/>
      <c r="F21" s="14">
        <v>44044</v>
      </c>
      <c r="G21" s="13"/>
      <c r="H21" s="22"/>
    </row>
    <row r="22" spans="1:8" ht="15.6" x14ac:dyDescent="0.3">
      <c r="A22" s="13"/>
      <c r="B22" s="21"/>
      <c r="C22" s="13"/>
      <c r="D22" s="21"/>
      <c r="E22" s="13"/>
      <c r="F22" s="22"/>
      <c r="G22" s="13"/>
      <c r="H22" s="22"/>
    </row>
    <row r="23" spans="1:8" x14ac:dyDescent="0.25">
      <c r="A23" s="16" t="s">
        <v>17</v>
      </c>
      <c r="B23" s="47">
        <v>1200</v>
      </c>
      <c r="C23" s="13"/>
      <c r="D23" s="47">
        <v>5000</v>
      </c>
      <c r="E23" s="13"/>
      <c r="F23" s="47">
        <v>5000</v>
      </c>
      <c r="G23" s="13"/>
      <c r="H23" s="29">
        <f t="shared" ref="H23" si="1">F23+D23+B23</f>
        <v>11200</v>
      </c>
    </row>
    <row r="24" spans="1:8" ht="15.6" thickBot="1" x14ac:dyDescent="0.3">
      <c r="A24" s="13"/>
      <c r="B24" s="24"/>
      <c r="C24" s="13"/>
      <c r="D24" s="24"/>
      <c r="E24" s="24"/>
      <c r="F24" s="24"/>
      <c r="G24" s="24"/>
    </row>
    <row r="25" spans="1:8" ht="16.2" thickBot="1" x14ac:dyDescent="0.35">
      <c r="A25" s="28" t="s">
        <v>26</v>
      </c>
      <c r="B25" s="23">
        <f>-SUM(B23-B19)/B19</f>
        <v>0.9</v>
      </c>
      <c r="C25" s="13"/>
      <c r="D25" s="23">
        <f>-SUM(D23-D19)/D19</f>
        <v>0.58333333333333337</v>
      </c>
      <c r="E25" s="13"/>
      <c r="F25" s="23">
        <f>-SUM(F23-F19)/F19</f>
        <v>0.58333333333333337</v>
      </c>
      <c r="G25" s="13"/>
    </row>
    <row r="26" spans="1:8" ht="15.6" thickBot="1" x14ac:dyDescent="0.3">
      <c r="A26" s="13"/>
      <c r="B26" s="13"/>
      <c r="C26" s="13"/>
      <c r="D26" s="13"/>
      <c r="E26" s="13"/>
      <c r="F26" s="13"/>
      <c r="G26" s="13"/>
    </row>
    <row r="27" spans="1:8" ht="16.2" thickBot="1" x14ac:dyDescent="0.3">
      <c r="A27" s="13" t="s">
        <v>27</v>
      </c>
      <c r="B27" s="30">
        <f>IF(B25&lt;40%,0,IF(B25&lt;50%,40%,IF(B25&lt;70%,50%,80%)))</f>
        <v>0.8</v>
      </c>
      <c r="C27" s="13"/>
      <c r="D27" s="30">
        <f>IF(D25&lt;40%,0,IF(D25&lt;50%,40%,IF(D25&lt;70%,50%,80%)))</f>
        <v>0.5</v>
      </c>
      <c r="E27" s="13"/>
      <c r="F27" s="30">
        <f>IF(F25&lt;40%,0,IF(F25&lt;50%,40%,IF(F25&lt;70%,50%,80%)))</f>
        <v>0.5</v>
      </c>
      <c r="G27" s="13"/>
    </row>
    <row r="28" spans="1:8" x14ac:dyDescent="0.25">
      <c r="A28" s="13"/>
      <c r="B28" s="13"/>
      <c r="C28" s="13"/>
      <c r="D28" s="13"/>
      <c r="E28" s="13"/>
      <c r="F28" s="13"/>
      <c r="G28" s="13"/>
    </row>
    <row r="30" spans="1:8" ht="15.6" x14ac:dyDescent="0.3">
      <c r="A30" s="25" t="s">
        <v>30</v>
      </c>
    </row>
    <row r="32" spans="1:8" ht="15.6" x14ac:dyDescent="0.3">
      <c r="B32" s="14">
        <v>43983</v>
      </c>
      <c r="C32" s="14"/>
      <c r="D32" s="14">
        <v>44013</v>
      </c>
      <c r="E32" s="13"/>
      <c r="F32" s="14">
        <v>44044</v>
      </c>
    </row>
    <row r="34" spans="1:6" outlineLevel="1" x14ac:dyDescent="0.25">
      <c r="A34" s="10" t="s">
        <v>32</v>
      </c>
      <c r="B34" s="44">
        <v>1000</v>
      </c>
      <c r="C34" s="2"/>
      <c r="D34" s="44">
        <v>1000</v>
      </c>
      <c r="E34" s="2"/>
      <c r="F34" s="44">
        <v>1000</v>
      </c>
    </row>
    <row r="35" spans="1:6" outlineLevel="1" x14ac:dyDescent="0.25">
      <c r="A35" s="31" t="s">
        <v>31</v>
      </c>
      <c r="B35" s="45">
        <v>1000</v>
      </c>
      <c r="C35" s="6"/>
      <c r="D35" s="45">
        <v>1000</v>
      </c>
      <c r="E35" s="6"/>
      <c r="F35" s="45">
        <v>1000</v>
      </c>
    </row>
    <row r="36" spans="1:6" x14ac:dyDescent="0.25">
      <c r="A36" s="10" t="s">
        <v>33</v>
      </c>
      <c r="B36" s="2">
        <f>SUM(B34:B35)</f>
        <v>2000</v>
      </c>
      <c r="C36" s="2"/>
      <c r="D36" s="2">
        <f>SUM(D34:D35)</f>
        <v>2000</v>
      </c>
      <c r="E36" s="2"/>
      <c r="F36" s="2">
        <f>SUM(F34:F35)</f>
        <v>2000</v>
      </c>
    </row>
    <row r="37" spans="1:6" outlineLevel="1" x14ac:dyDescent="0.25">
      <c r="A37" s="10" t="s">
        <v>34</v>
      </c>
      <c r="B37" s="44">
        <v>250</v>
      </c>
      <c r="C37" s="2"/>
      <c r="D37" s="44">
        <v>250</v>
      </c>
      <c r="E37" s="2"/>
      <c r="F37" s="44">
        <v>250</v>
      </c>
    </row>
    <row r="38" spans="1:6" outlineLevel="1" x14ac:dyDescent="0.25">
      <c r="A38" s="31" t="s">
        <v>36</v>
      </c>
      <c r="B38" s="45">
        <v>250</v>
      </c>
      <c r="C38" s="6"/>
      <c r="D38" s="45">
        <v>250</v>
      </c>
      <c r="E38" s="6"/>
      <c r="F38" s="45">
        <v>250</v>
      </c>
    </row>
    <row r="39" spans="1:6" x14ac:dyDescent="0.25">
      <c r="A39" s="10" t="s">
        <v>35</v>
      </c>
      <c r="B39" s="2">
        <f>SUM(B37:B38)</f>
        <v>500</v>
      </c>
      <c r="C39" s="2"/>
      <c r="D39" s="2">
        <f>SUM(D37:D38)</f>
        <v>500</v>
      </c>
      <c r="E39" s="2"/>
      <c r="F39" s="2">
        <f>SUM(F37:F38)</f>
        <v>500</v>
      </c>
    </row>
    <row r="40" spans="1:6" outlineLevel="1" x14ac:dyDescent="0.25">
      <c r="A40" s="10" t="s">
        <v>37</v>
      </c>
      <c r="B40" s="44">
        <v>250</v>
      </c>
      <c r="C40" s="2"/>
      <c r="D40" s="44">
        <v>250</v>
      </c>
      <c r="E40" s="2"/>
      <c r="F40" s="44">
        <v>250</v>
      </c>
    </row>
    <row r="41" spans="1:6" outlineLevel="1" x14ac:dyDescent="0.25">
      <c r="A41" s="31" t="s">
        <v>38</v>
      </c>
      <c r="B41" s="45">
        <v>250</v>
      </c>
      <c r="C41" s="6"/>
      <c r="D41" s="45">
        <v>250</v>
      </c>
      <c r="E41" s="6"/>
      <c r="F41" s="45">
        <v>250</v>
      </c>
    </row>
    <row r="42" spans="1:6" x14ac:dyDescent="0.25">
      <c r="A42" s="10" t="s">
        <v>39</v>
      </c>
      <c r="B42" s="2">
        <f>SUM(B40:B41)</f>
        <v>500</v>
      </c>
      <c r="C42" s="2"/>
      <c r="D42" s="2">
        <f>SUM(D40:D41)</f>
        <v>500</v>
      </c>
      <c r="E42" s="2"/>
      <c r="F42" s="2">
        <f>SUM(F40:F41)</f>
        <v>500</v>
      </c>
    </row>
    <row r="43" spans="1:6" outlineLevel="1" x14ac:dyDescent="0.25">
      <c r="A43" s="10" t="s">
        <v>41</v>
      </c>
      <c r="B43" s="44">
        <v>50</v>
      </c>
      <c r="C43" s="2"/>
      <c r="D43" s="44">
        <v>50</v>
      </c>
      <c r="E43" s="2"/>
      <c r="F43" s="44">
        <v>50</v>
      </c>
    </row>
    <row r="44" spans="1:6" outlineLevel="1" x14ac:dyDescent="0.25">
      <c r="A44" s="31" t="s">
        <v>42</v>
      </c>
      <c r="B44" s="45">
        <v>75</v>
      </c>
      <c r="C44" s="6"/>
      <c r="D44" s="45">
        <v>75</v>
      </c>
      <c r="E44" s="6"/>
      <c r="F44" s="45">
        <v>75</v>
      </c>
    </row>
    <row r="45" spans="1:6" x14ac:dyDescent="0.25">
      <c r="A45" s="10" t="s">
        <v>40</v>
      </c>
      <c r="B45" s="2">
        <f>SUM(B43:B44)</f>
        <v>125</v>
      </c>
      <c r="C45" s="2"/>
      <c r="D45" s="2">
        <f>SUM(D43:D44)</f>
        <v>125</v>
      </c>
      <c r="E45" s="2"/>
      <c r="F45" s="2">
        <f>SUM(F43:F44)</f>
        <v>125</v>
      </c>
    </row>
    <row r="46" spans="1:6" outlineLevel="1" x14ac:dyDescent="0.25">
      <c r="A46" s="10" t="s">
        <v>43</v>
      </c>
      <c r="B46" s="44">
        <v>250</v>
      </c>
      <c r="C46" s="2"/>
      <c r="D46" s="44">
        <v>250</v>
      </c>
      <c r="E46" s="2"/>
      <c r="F46" s="44">
        <v>250</v>
      </c>
    </row>
    <row r="47" spans="1:6" outlineLevel="1" x14ac:dyDescent="0.25">
      <c r="A47" s="10" t="s">
        <v>44</v>
      </c>
      <c r="B47" s="44">
        <v>150</v>
      </c>
      <c r="C47" s="2"/>
      <c r="D47" s="44">
        <v>150</v>
      </c>
      <c r="E47" s="2"/>
      <c r="F47" s="44">
        <v>150</v>
      </c>
    </row>
    <row r="48" spans="1:6" outlineLevel="1" x14ac:dyDescent="0.25">
      <c r="A48" s="10" t="s">
        <v>46</v>
      </c>
      <c r="B48" s="44">
        <v>150</v>
      </c>
      <c r="C48" s="2"/>
      <c r="D48" s="44">
        <v>150</v>
      </c>
      <c r="E48" s="2"/>
      <c r="F48" s="44">
        <v>150</v>
      </c>
    </row>
    <row r="49" spans="1:6" outlineLevel="1" x14ac:dyDescent="0.25">
      <c r="A49" s="31" t="s">
        <v>45</v>
      </c>
      <c r="B49" s="45">
        <v>100</v>
      </c>
      <c r="C49" s="6"/>
      <c r="D49" s="45">
        <v>100</v>
      </c>
      <c r="E49" s="6"/>
      <c r="F49" s="45">
        <v>100</v>
      </c>
    </row>
    <row r="50" spans="1:6" x14ac:dyDescent="0.25">
      <c r="A50" s="10" t="s">
        <v>47</v>
      </c>
      <c r="B50" s="2">
        <f>SUM(B46:B49)</f>
        <v>650</v>
      </c>
      <c r="C50" s="2"/>
      <c r="D50" s="2">
        <f>SUM(D46:D49)</f>
        <v>650</v>
      </c>
      <c r="E50" s="2"/>
      <c r="F50" s="2">
        <f>SUM(F46:F49)</f>
        <v>650</v>
      </c>
    </row>
    <row r="51" spans="1:6" outlineLevel="1" x14ac:dyDescent="0.25">
      <c r="A51" s="10" t="s">
        <v>48</v>
      </c>
      <c r="B51" s="44">
        <v>250</v>
      </c>
      <c r="C51" s="2"/>
      <c r="D51" s="44">
        <v>250</v>
      </c>
      <c r="E51" s="2"/>
      <c r="F51" s="44">
        <v>250</v>
      </c>
    </row>
    <row r="52" spans="1:6" outlineLevel="1" x14ac:dyDescent="0.25">
      <c r="A52" s="10" t="s">
        <v>49</v>
      </c>
      <c r="B52" s="44">
        <v>100</v>
      </c>
      <c r="C52" s="2"/>
      <c r="D52" s="44">
        <v>100</v>
      </c>
      <c r="E52" s="2"/>
      <c r="F52" s="44">
        <v>100</v>
      </c>
    </row>
    <row r="53" spans="1:6" outlineLevel="1" x14ac:dyDescent="0.25">
      <c r="A53" s="10" t="s">
        <v>50</v>
      </c>
      <c r="B53" s="44">
        <v>0</v>
      </c>
      <c r="D53" s="44">
        <v>0</v>
      </c>
      <c r="F53" s="44">
        <v>0</v>
      </c>
    </row>
    <row r="54" spans="1:6" outlineLevel="1" x14ac:dyDescent="0.25">
      <c r="A54" s="10" t="s">
        <v>51</v>
      </c>
      <c r="B54" s="44">
        <v>250</v>
      </c>
      <c r="D54" s="44">
        <v>250</v>
      </c>
      <c r="F54" s="44">
        <v>250</v>
      </c>
    </row>
    <row r="55" spans="1:6" outlineLevel="1" x14ac:dyDescent="0.25">
      <c r="A55" s="31" t="s">
        <v>52</v>
      </c>
      <c r="B55" s="45">
        <v>500</v>
      </c>
      <c r="C55" s="31"/>
      <c r="D55" s="45">
        <v>500</v>
      </c>
      <c r="E55" s="31"/>
      <c r="F55" s="45">
        <v>500</v>
      </c>
    </row>
    <row r="56" spans="1:6" x14ac:dyDescent="0.25">
      <c r="A56" s="10" t="s">
        <v>53</v>
      </c>
      <c r="B56" s="2">
        <f>SUM(B51:B55)</f>
        <v>1100</v>
      </c>
      <c r="D56" s="2">
        <f>SUM(D51:D55)</f>
        <v>1100</v>
      </c>
      <c r="F56" s="2">
        <f>SUM(F51:F55)</f>
        <v>1100</v>
      </c>
    </row>
    <row r="57" spans="1:6" outlineLevel="1" x14ac:dyDescent="0.25">
      <c r="A57" s="10" t="s">
        <v>54</v>
      </c>
      <c r="B57" s="44">
        <v>0</v>
      </c>
      <c r="C57" s="2"/>
      <c r="D57" s="44">
        <v>0</v>
      </c>
      <c r="E57" s="2"/>
      <c r="F57" s="44">
        <v>500</v>
      </c>
    </row>
    <row r="58" spans="1:6" outlineLevel="1" x14ac:dyDescent="0.25">
      <c r="A58" s="31" t="s">
        <v>55</v>
      </c>
      <c r="B58" s="45">
        <v>0</v>
      </c>
      <c r="C58" s="6"/>
      <c r="D58" s="45">
        <v>0</v>
      </c>
      <c r="E58" s="6"/>
      <c r="F58" s="45">
        <v>500</v>
      </c>
    </row>
    <row r="59" spans="1:6" x14ac:dyDescent="0.25">
      <c r="A59" s="10" t="s">
        <v>56</v>
      </c>
      <c r="B59" s="2">
        <f>SUM(B57:B58)</f>
        <v>0</v>
      </c>
      <c r="C59" s="2"/>
      <c r="D59" s="2">
        <f>SUM(D57:D58)</f>
        <v>0</v>
      </c>
      <c r="E59" s="2"/>
      <c r="F59" s="2">
        <f>SUM(F57:F58)</f>
        <v>1000</v>
      </c>
    </row>
    <row r="60" spans="1:6" outlineLevel="1" x14ac:dyDescent="0.25">
      <c r="A60" s="10" t="s">
        <v>57</v>
      </c>
      <c r="B60" s="44">
        <v>250</v>
      </c>
      <c r="C60" s="2"/>
      <c r="D60" s="44">
        <v>250</v>
      </c>
      <c r="E60" s="2"/>
      <c r="F60" s="44">
        <v>250</v>
      </c>
    </row>
    <row r="61" spans="1:6" outlineLevel="1" x14ac:dyDescent="0.25">
      <c r="A61" s="31" t="s">
        <v>58</v>
      </c>
      <c r="B61" s="45">
        <v>100</v>
      </c>
      <c r="C61" s="6"/>
      <c r="D61" s="45">
        <v>100</v>
      </c>
      <c r="E61" s="6"/>
      <c r="F61" s="45">
        <v>100</v>
      </c>
    </row>
    <row r="62" spans="1:6" x14ac:dyDescent="0.25">
      <c r="A62" s="10" t="s">
        <v>59</v>
      </c>
      <c r="B62" s="2">
        <f>SUM(B60:B61)</f>
        <v>350</v>
      </c>
      <c r="C62" s="2"/>
      <c r="D62" s="2">
        <f>SUM(D60:D61)</f>
        <v>350</v>
      </c>
      <c r="E62" s="2"/>
      <c r="F62" s="2">
        <f>SUM(F60:F61)</f>
        <v>350</v>
      </c>
    </row>
    <row r="63" spans="1:6" outlineLevel="1" x14ac:dyDescent="0.25">
      <c r="A63" s="10" t="s">
        <v>60</v>
      </c>
      <c r="B63" s="44">
        <v>0</v>
      </c>
      <c r="D63" s="44">
        <v>1000</v>
      </c>
      <c r="F63" s="44">
        <v>0</v>
      </c>
    </row>
    <row r="64" spans="1:6" outlineLevel="1" x14ac:dyDescent="0.25">
      <c r="A64" s="10" t="s">
        <v>61</v>
      </c>
      <c r="B64" s="44">
        <v>250</v>
      </c>
      <c r="D64" s="44">
        <v>250</v>
      </c>
      <c r="F64" s="44">
        <v>250</v>
      </c>
    </row>
    <row r="65" spans="1:6" ht="15.6" outlineLevel="1" x14ac:dyDescent="0.3">
      <c r="A65" s="32" t="s">
        <v>62</v>
      </c>
      <c r="B65" s="49"/>
      <c r="D65" s="49"/>
      <c r="F65" s="49"/>
    </row>
    <row r="66" spans="1:6" outlineLevel="1" x14ac:dyDescent="0.25">
      <c r="A66" s="10" t="s">
        <v>63</v>
      </c>
      <c r="B66" s="44">
        <v>100</v>
      </c>
      <c r="D66" s="44">
        <v>100</v>
      </c>
      <c r="F66" s="44">
        <v>100</v>
      </c>
    </row>
    <row r="67" spans="1:6" outlineLevel="1" x14ac:dyDescent="0.25">
      <c r="A67" s="10" t="s">
        <v>64</v>
      </c>
      <c r="B67" s="44">
        <v>50</v>
      </c>
      <c r="D67" s="44">
        <v>50</v>
      </c>
      <c r="F67" s="44">
        <v>50</v>
      </c>
    </row>
    <row r="68" spans="1:6" outlineLevel="1" x14ac:dyDescent="0.25">
      <c r="A68" s="10" t="s">
        <v>65</v>
      </c>
      <c r="B68" s="44">
        <v>500</v>
      </c>
      <c r="D68" s="44">
        <v>500</v>
      </c>
      <c r="F68" s="44">
        <v>500</v>
      </c>
    </row>
    <row r="69" spans="1:6" outlineLevel="1" x14ac:dyDescent="0.25">
      <c r="A69" s="10" t="s">
        <v>66</v>
      </c>
      <c r="B69" s="44">
        <v>0</v>
      </c>
      <c r="D69" s="44">
        <v>0</v>
      </c>
      <c r="F69" s="44">
        <v>500</v>
      </c>
    </row>
    <row r="70" spans="1:6" outlineLevel="1" x14ac:dyDescent="0.25">
      <c r="A70" s="10" t="s">
        <v>67</v>
      </c>
      <c r="B70" s="44">
        <v>0</v>
      </c>
      <c r="D70" s="44">
        <v>0</v>
      </c>
      <c r="F70" s="44">
        <v>250</v>
      </c>
    </row>
    <row r="71" spans="1:6" outlineLevel="1" x14ac:dyDescent="0.25">
      <c r="A71" s="31" t="s">
        <v>68</v>
      </c>
      <c r="B71" s="45">
        <v>50</v>
      </c>
      <c r="C71" s="31"/>
      <c r="D71" s="45">
        <v>50</v>
      </c>
      <c r="E71" s="31"/>
      <c r="F71" s="45">
        <v>50</v>
      </c>
    </row>
    <row r="72" spans="1:6" x14ac:dyDescent="0.25">
      <c r="A72" s="10" t="s">
        <v>69</v>
      </c>
      <c r="B72" s="2">
        <f>SUM(B63:B71)</f>
        <v>950</v>
      </c>
      <c r="D72" s="2">
        <f>SUM(D63:D71)</f>
        <v>1950</v>
      </c>
      <c r="F72" s="2">
        <f>SUM(F63:F71)</f>
        <v>1700</v>
      </c>
    </row>
    <row r="73" spans="1:6" x14ac:dyDescent="0.25">
      <c r="A73" s="31" t="s">
        <v>109</v>
      </c>
      <c r="B73" s="45">
        <v>0</v>
      </c>
      <c r="C73" s="31"/>
      <c r="D73" s="45">
        <v>1000</v>
      </c>
      <c r="E73" s="31"/>
      <c r="F73" s="45">
        <v>0</v>
      </c>
    </row>
    <row r="74" spans="1:6" x14ac:dyDescent="0.25">
      <c r="A74" s="10" t="s">
        <v>71</v>
      </c>
      <c r="B74" s="2">
        <f>SUM(B73,B72,B62,B59,B56,B50,B45,B42,B39,B36)</f>
        <v>6175</v>
      </c>
      <c r="D74" s="2">
        <f>SUM(D73,D72,D62,D59,D56,D50,D45,D42,D39,D36)</f>
        <v>8175</v>
      </c>
      <c r="F74" s="2">
        <f>SUM(F73,F72,F62,F59,F56,F50,F45,F42,F39,F36)</f>
        <v>7925</v>
      </c>
    </row>
    <row r="75" spans="1:6" x14ac:dyDescent="0.25">
      <c r="A75" s="10" t="s">
        <v>72</v>
      </c>
      <c r="B75" s="44">
        <v>2000</v>
      </c>
      <c r="D75" s="44">
        <v>2000</v>
      </c>
      <c r="F75" s="44">
        <v>2000</v>
      </c>
    </row>
    <row r="76" spans="1:6" x14ac:dyDescent="0.25">
      <c r="A76" s="10" t="s">
        <v>73</v>
      </c>
      <c r="B76" s="42">
        <f>IF(B92="ja",(ROUND(B74*0.1,2)),0)</f>
        <v>617.5</v>
      </c>
      <c r="C76" s="2"/>
      <c r="D76" s="42">
        <f>IF(D92="ja",(ROUND(D74*0.1,2)),0)</f>
        <v>0</v>
      </c>
      <c r="E76" s="2"/>
      <c r="F76" s="42">
        <f>IF(F92="ja",(ROUND(F74*0.1,2)),0)</f>
        <v>0</v>
      </c>
    </row>
    <row r="77" spans="1:6" x14ac:dyDescent="0.25">
      <c r="A77" s="31" t="s">
        <v>74</v>
      </c>
      <c r="B77" s="45"/>
      <c r="C77" s="6"/>
      <c r="D77" s="45"/>
      <c r="E77" s="6"/>
      <c r="F77" s="45"/>
    </row>
    <row r="78" spans="1:6" x14ac:dyDescent="0.25">
      <c r="A78" s="10" t="s">
        <v>75</v>
      </c>
      <c r="B78" s="2">
        <f>SUM(B74:B77)</f>
        <v>8792.5</v>
      </c>
      <c r="C78" s="2"/>
      <c r="D78" s="2">
        <f>SUM(D74:D77)</f>
        <v>10175</v>
      </c>
      <c r="E78" s="2"/>
      <c r="F78" s="2">
        <f>SUM(F74:F77)</f>
        <v>9925</v>
      </c>
    </row>
    <row r="79" spans="1:6" x14ac:dyDescent="0.25">
      <c r="B79" s="2"/>
      <c r="C79" s="2"/>
      <c r="D79" s="2"/>
      <c r="E79" s="2"/>
      <c r="F79" s="2"/>
    </row>
    <row r="80" spans="1:6" x14ac:dyDescent="0.25">
      <c r="B80" s="2"/>
      <c r="C80" s="2"/>
      <c r="D80" s="2"/>
      <c r="E80" s="2"/>
      <c r="F80" s="2"/>
    </row>
    <row r="81" spans="1:6" ht="15.6" x14ac:dyDescent="0.3">
      <c r="A81" s="25" t="s">
        <v>77</v>
      </c>
      <c r="B81" s="2"/>
      <c r="C81" s="2"/>
      <c r="D81" s="2"/>
      <c r="E81" s="2"/>
      <c r="F81" s="2"/>
    </row>
    <row r="82" spans="1:6" x14ac:dyDescent="0.25">
      <c r="B82" s="2"/>
      <c r="C82" s="2"/>
      <c r="D82" s="2"/>
      <c r="E82" s="2"/>
      <c r="F82" s="2"/>
    </row>
    <row r="83" spans="1:6" x14ac:dyDescent="0.25">
      <c r="B83" s="35" t="s">
        <v>83</v>
      </c>
      <c r="C83" s="35"/>
      <c r="D83" s="35" t="s">
        <v>84</v>
      </c>
      <c r="E83" s="35"/>
      <c r="F83" s="35" t="s">
        <v>85</v>
      </c>
    </row>
    <row r="84" spans="1:6" x14ac:dyDescent="0.25">
      <c r="A84" s="10" t="s">
        <v>78</v>
      </c>
      <c r="B84" s="44">
        <v>1</v>
      </c>
      <c r="C84" s="2"/>
      <c r="D84" s="2">
        <v>1</v>
      </c>
      <c r="E84" s="2"/>
      <c r="F84" s="2">
        <f>+B84*D84</f>
        <v>1</v>
      </c>
    </row>
    <row r="85" spans="1:6" x14ac:dyDescent="0.25">
      <c r="A85" s="10" t="s">
        <v>79</v>
      </c>
      <c r="B85" s="44">
        <v>1</v>
      </c>
      <c r="C85" s="2"/>
      <c r="D85" s="2">
        <v>1</v>
      </c>
      <c r="E85" s="2"/>
      <c r="F85" s="2">
        <f>+B85*D85</f>
        <v>1</v>
      </c>
    </row>
    <row r="86" spans="1:6" x14ac:dyDescent="0.25">
      <c r="A86" s="10" t="s">
        <v>80</v>
      </c>
      <c r="B86" s="44">
        <v>1</v>
      </c>
      <c r="C86" s="2"/>
      <c r="D86" s="2">
        <v>0.75</v>
      </c>
      <c r="E86" s="2"/>
      <c r="F86" s="2">
        <f>+B86*D86</f>
        <v>0.75</v>
      </c>
    </row>
    <row r="87" spans="1:6" x14ac:dyDescent="0.25">
      <c r="A87" s="10" t="s">
        <v>81</v>
      </c>
      <c r="B87" s="44">
        <v>1</v>
      </c>
      <c r="C87" s="2"/>
      <c r="D87" s="2">
        <v>0.5</v>
      </c>
      <c r="E87" s="2"/>
      <c r="F87" s="2">
        <f>+B87*D87</f>
        <v>0.5</v>
      </c>
    </row>
    <row r="88" spans="1:6" x14ac:dyDescent="0.25">
      <c r="A88" s="10" t="s">
        <v>82</v>
      </c>
      <c r="B88" s="44">
        <v>4</v>
      </c>
      <c r="D88" s="10">
        <v>0.3</v>
      </c>
      <c r="F88" s="2">
        <f>+B88*D88</f>
        <v>1.2</v>
      </c>
    </row>
    <row r="90" spans="1:6" x14ac:dyDescent="0.25">
      <c r="F90" s="34">
        <f>SUM(F84:F89)</f>
        <v>4.45</v>
      </c>
    </row>
    <row r="92" spans="1:6" x14ac:dyDescent="0.25">
      <c r="A92" s="10" t="s">
        <v>105</v>
      </c>
      <c r="B92" s="46" t="s">
        <v>106</v>
      </c>
      <c r="D92" s="46" t="s">
        <v>107</v>
      </c>
      <c r="F92" s="46" t="s">
        <v>107</v>
      </c>
    </row>
    <row r="93" spans="1:6" hidden="1" x14ac:dyDescent="0.25">
      <c r="A93" s="10" t="s">
        <v>106</v>
      </c>
    </row>
    <row r="94" spans="1:6" hidden="1" x14ac:dyDescent="0.25">
      <c r="A94" s="10" t="s">
        <v>107</v>
      </c>
    </row>
    <row r="97" spans="1:6" ht="15.6" x14ac:dyDescent="0.3">
      <c r="A97" s="25" t="s">
        <v>108</v>
      </c>
      <c r="B97" s="44">
        <v>3000</v>
      </c>
      <c r="D97" s="44">
        <v>0</v>
      </c>
      <c r="F97" s="44">
        <v>0</v>
      </c>
    </row>
    <row r="100" spans="1:6" ht="15.6" x14ac:dyDescent="0.3">
      <c r="A100" s="25" t="s">
        <v>113</v>
      </c>
    </row>
    <row r="102" spans="1:6" x14ac:dyDescent="0.25">
      <c r="A102" s="10" t="s">
        <v>114</v>
      </c>
      <c r="B102" s="2">
        <f>IF(B25&lt;40%,0,1000)</f>
        <v>1000</v>
      </c>
      <c r="D102" s="2">
        <f>IF(D25&lt;40%,0,1000)</f>
        <v>1000</v>
      </c>
      <c r="F102" s="2">
        <f>IF(F25&lt;40%,0,1000)</f>
        <v>1000</v>
      </c>
    </row>
    <row r="103" spans="1:6" x14ac:dyDescent="0.25">
      <c r="A103" s="10" t="s">
        <v>115</v>
      </c>
      <c r="B103" s="2">
        <f>IF(B25&lt;40%,0,IF(B25&lt;50%,590,IF(B25&lt;70%,830,1180)))</f>
        <v>1180</v>
      </c>
      <c r="D103" s="2">
        <f>IF(D25&lt;40%,0,IF(D25&lt;50%,590,IF(D25&lt;70%,830,1180)))</f>
        <v>830</v>
      </c>
      <c r="F103" s="2">
        <f>IF(F25&lt;40%,0,IF(F25&lt;50%,590,IF(F25&lt;70%,830,1180)))</f>
        <v>830</v>
      </c>
    </row>
    <row r="104" spans="1:6" x14ac:dyDescent="0.25">
      <c r="A104" s="10" t="s">
        <v>117</v>
      </c>
      <c r="B104" s="2">
        <v>0</v>
      </c>
      <c r="D104" s="2">
        <v>0</v>
      </c>
      <c r="F104" s="2">
        <v>0</v>
      </c>
    </row>
    <row r="107" spans="1:6" ht="15.6" x14ac:dyDescent="0.3">
      <c r="A107" s="10" t="s">
        <v>110</v>
      </c>
    </row>
  </sheetData>
  <sheetProtection algorithmName="SHA-512" hashValue="VeHv9c7huO54CyDcGsGiaoa3xemq6XFMQYtT1hoodqVuVnurwmFGLAy31jQxFNQA2+Dw88yUNvkWhvZTB5ps5Q==" saltValue="JMx2PFZUqDbCPdCZcWkI/A==" spinCount="100000"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F92 B92 D92" xr:uid="{00000000-0002-0000-0100-000000000000}">
      <formula1>$A$93:$A$94</formula1>
    </dataValidation>
  </dataValidations>
  <pageMargins left="0.7" right="0.7" top="0.78740157499999996" bottom="0.78740157499999996" header="0.3" footer="0.3"/>
  <pageSetup paperSize="9" scale="74" fitToHeight="0" orientation="landscape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4" workbookViewId="0">
      <selection activeCell="D53" sqref="D53"/>
    </sheetView>
  </sheetViews>
  <sheetFormatPr baseColWidth="10" defaultColWidth="11.44140625" defaultRowHeight="15" x14ac:dyDescent="0.25"/>
  <cols>
    <col min="1" max="1" width="42.109375" style="10" customWidth="1"/>
    <col min="2" max="2" width="15.88671875" style="10" customWidth="1"/>
    <col min="3" max="3" width="11.44140625" style="10"/>
    <col min="4" max="4" width="15.33203125" style="10" customWidth="1"/>
    <col min="5" max="5" width="11.44140625" style="10"/>
    <col min="6" max="6" width="17" style="10" customWidth="1"/>
    <col min="7" max="7" width="11.44140625" style="10"/>
    <col min="8" max="8" width="14.6640625" style="10" bestFit="1" customWidth="1"/>
    <col min="9" max="9" width="20" style="10" bestFit="1" customWidth="1"/>
    <col min="10" max="16384" width="11.44140625" style="10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3" t="str">
        <f>+Anspruchsvoraussetzung!I1</f>
        <v>Max Mustermann</v>
      </c>
    </row>
    <row r="2" spans="1:10" x14ac:dyDescent="0.25">
      <c r="A2" s="4" t="s">
        <v>120</v>
      </c>
      <c r="B2" s="2"/>
      <c r="C2" s="2"/>
      <c r="D2" s="2"/>
      <c r="E2" s="2"/>
      <c r="F2" s="2"/>
      <c r="G2" s="2"/>
      <c r="H2" s="3" t="s">
        <v>2</v>
      </c>
      <c r="I2" s="43" t="str">
        <f>+Anspruchsvoraussetzung!I2</f>
        <v>012/345/6789</v>
      </c>
    </row>
    <row r="3" spans="1:10" x14ac:dyDescent="0.25">
      <c r="A3" s="4"/>
      <c r="B3" s="2"/>
      <c r="C3" s="2"/>
      <c r="D3" s="2"/>
      <c r="E3" s="2"/>
      <c r="F3" s="3"/>
      <c r="G3" s="2"/>
      <c r="H3" s="3" t="s">
        <v>3</v>
      </c>
      <c r="I3" s="43" t="str">
        <f>+Anspruchsvoraussetzung!I3</f>
        <v>01234 Musterstadt</v>
      </c>
    </row>
    <row r="7" spans="1:10" x14ac:dyDescent="0.25">
      <c r="A7" s="5"/>
      <c r="B7" s="6"/>
      <c r="C7" s="6"/>
      <c r="D7" s="6"/>
      <c r="E7" s="6"/>
      <c r="F7" s="6"/>
      <c r="G7" s="6"/>
      <c r="H7" s="6"/>
      <c r="I7" s="6"/>
      <c r="J7" s="6"/>
    </row>
    <row r="10" spans="1:10" ht="15.6" x14ac:dyDescent="0.3">
      <c r="B10" s="14">
        <v>43983</v>
      </c>
      <c r="C10" s="14"/>
      <c r="D10" s="14">
        <v>44013</v>
      </c>
      <c r="E10" s="13"/>
      <c r="F10" s="14">
        <v>44044</v>
      </c>
      <c r="H10" s="10" t="s">
        <v>92</v>
      </c>
    </row>
    <row r="12" spans="1:10" x14ac:dyDescent="0.25">
      <c r="A12" s="10" t="s">
        <v>76</v>
      </c>
      <c r="B12" s="33">
        <f>+'Kalkulation Jun bis Aug'!B25</f>
        <v>0.9</v>
      </c>
      <c r="D12" s="33">
        <f>+'Kalkulation Jun bis Aug'!D25</f>
        <v>0.58333333333333337</v>
      </c>
      <c r="F12" s="33">
        <f>+'Kalkulation Jun bis Aug'!F25</f>
        <v>0.58333333333333337</v>
      </c>
    </row>
    <row r="13" spans="1:10" x14ac:dyDescent="0.25">
      <c r="B13" s="33"/>
      <c r="D13" s="33"/>
      <c r="F13" s="33"/>
    </row>
    <row r="14" spans="1:10" x14ac:dyDescent="0.25">
      <c r="A14" s="13" t="s">
        <v>27</v>
      </c>
      <c r="B14" s="33">
        <f>+'Kalkulation Jun bis Aug'!B27</f>
        <v>0.8</v>
      </c>
      <c r="D14" s="33">
        <f>+'Kalkulation Jun bis Aug'!D27</f>
        <v>0.5</v>
      </c>
      <c r="F14" s="33">
        <f>+'Kalkulation Jun bis Aug'!F27</f>
        <v>0.5</v>
      </c>
    </row>
    <row r="16" spans="1:10" x14ac:dyDescent="0.25">
      <c r="A16" s="10" t="s">
        <v>86</v>
      </c>
      <c r="B16" s="2">
        <f>+'Kalkulation Jun bis Aug'!B78</f>
        <v>8792.5</v>
      </c>
      <c r="D16" s="2">
        <f>+'Kalkulation Jun bis Aug'!D78</f>
        <v>10175</v>
      </c>
      <c r="F16" s="2">
        <f>+'Kalkulation Jun bis Aug'!F78</f>
        <v>9925</v>
      </c>
      <c r="H16" s="2">
        <f>SUM(F16,D16,B16)</f>
        <v>28892.5</v>
      </c>
    </row>
    <row r="18" spans="1:8" x14ac:dyDescent="0.25">
      <c r="A18" s="10" t="s">
        <v>87</v>
      </c>
      <c r="B18" s="2">
        <f>ROUND(B16*B14,2)</f>
        <v>7034</v>
      </c>
      <c r="C18" s="2"/>
      <c r="D18" s="2">
        <f>ROUND(D16*D14,2)</f>
        <v>5087.5</v>
      </c>
      <c r="E18" s="2"/>
      <c r="F18" s="2">
        <f>ROUND(F16*F14,2)</f>
        <v>4962.5</v>
      </c>
      <c r="H18" s="2">
        <f>SUM(F18,D18,B18)</f>
        <v>17084</v>
      </c>
    </row>
    <row r="21" spans="1:8" x14ac:dyDescent="0.25">
      <c r="A21" s="10" t="s">
        <v>91</v>
      </c>
      <c r="B21" s="2">
        <f>+'Kalkulation Jun bis Aug'!F90</f>
        <v>4.45</v>
      </c>
    </row>
    <row r="25" spans="1:8" x14ac:dyDescent="0.25">
      <c r="A25" s="10" t="s">
        <v>88</v>
      </c>
      <c r="B25" s="2">
        <f>IF($B$21&lt;=5,$H25/3,0)</f>
        <v>3000</v>
      </c>
      <c r="C25" s="2"/>
      <c r="D25" s="2">
        <f>IF($B$21&lt;=5,$H25/3,0)</f>
        <v>3000</v>
      </c>
      <c r="E25" s="2"/>
      <c r="F25" s="2">
        <f>IF($B$21&lt;=5,$H25/3,0)</f>
        <v>3000</v>
      </c>
      <c r="G25" s="2"/>
      <c r="H25" s="2">
        <v>9000</v>
      </c>
    </row>
    <row r="26" spans="1:8" x14ac:dyDescent="0.25">
      <c r="B26" s="2"/>
      <c r="C26" s="2"/>
      <c r="D26" s="2"/>
      <c r="E26" s="2"/>
      <c r="F26" s="2"/>
      <c r="G26" s="2"/>
      <c r="H26" s="2"/>
    </row>
    <row r="27" spans="1:8" x14ac:dyDescent="0.25">
      <c r="A27" s="10" t="s">
        <v>89</v>
      </c>
      <c r="B27" s="2">
        <f>IF(B25&gt;0,0,IF($B$21&lt;=10,$H27/3,0))</f>
        <v>0</v>
      </c>
      <c r="C27" s="2"/>
      <c r="D27" s="2">
        <f>IF(D25&gt;0,0,IF($B$21&lt;=10,$H27/3,0))</f>
        <v>0</v>
      </c>
      <c r="E27" s="2"/>
      <c r="F27" s="2">
        <f>IF(F25&gt;0,0,IF($B$21&lt;=10,$H27/3,0))</f>
        <v>0</v>
      </c>
      <c r="G27" s="2"/>
      <c r="H27" s="2">
        <v>15000</v>
      </c>
    </row>
    <row r="28" spans="1:8" x14ac:dyDescent="0.25">
      <c r="B28" s="2"/>
      <c r="C28" s="2"/>
      <c r="D28" s="2"/>
      <c r="E28" s="2"/>
      <c r="F28" s="2"/>
      <c r="G28" s="2"/>
      <c r="H28" s="2"/>
    </row>
    <row r="29" spans="1:8" x14ac:dyDescent="0.25">
      <c r="A29" s="10" t="s">
        <v>90</v>
      </c>
      <c r="B29" s="2">
        <f>IF($B$21&gt;10,$H29/3,0)</f>
        <v>0</v>
      </c>
      <c r="C29" s="2"/>
      <c r="D29" s="2">
        <f>IF($B$21&gt;10,$H29/3,0)</f>
        <v>0</v>
      </c>
      <c r="E29" s="2"/>
      <c r="F29" s="2">
        <f>IF($B$21&gt;10,$H29/3,0)</f>
        <v>0</v>
      </c>
      <c r="G29" s="2"/>
      <c r="H29" s="2">
        <v>150000</v>
      </c>
    </row>
    <row r="30" spans="1:8" x14ac:dyDescent="0.25">
      <c r="B30" s="31"/>
      <c r="C30" s="31"/>
      <c r="D30" s="31"/>
      <c r="E30" s="31"/>
      <c r="F30" s="31"/>
      <c r="G30" s="31"/>
      <c r="H30" s="31"/>
    </row>
    <row r="31" spans="1:8" ht="15.6" x14ac:dyDescent="0.3">
      <c r="A31" s="10" t="s">
        <v>93</v>
      </c>
      <c r="B31" s="37">
        <f>IF($B$21&lt;=5,MIN(B18,B25), IF($B$21&lt;=10,MIN(B18,B27),MIN(B18,B29)))</f>
        <v>3000</v>
      </c>
      <c r="D31" s="37">
        <f>IF($B$21&lt;=5,MIN(D18,D25), IF($B$21&lt;=10,MIN(D18,D27),MIN(D18,D29)))</f>
        <v>3000</v>
      </c>
      <c r="F31" s="37">
        <f>IF($B$21&lt;=5,MIN(F18,F25), IF($B$21&lt;=10,MIN(F18,F27),MIN(F18,F29)))</f>
        <v>3000</v>
      </c>
      <c r="H31" s="37">
        <f>SUM(F31,D31,B31)</f>
        <v>9000</v>
      </c>
    </row>
    <row r="33" spans="1:8" x14ac:dyDescent="0.25">
      <c r="A33" s="10" t="s">
        <v>94</v>
      </c>
      <c r="B33" s="36" t="str">
        <f>IF(B18&gt;B31*2,"ja","nein")</f>
        <v>ja</v>
      </c>
      <c r="C33" s="36"/>
      <c r="D33" s="36" t="str">
        <f>IF(D18&gt;D31*2,"ja","nein")</f>
        <v>nein</v>
      </c>
      <c r="E33" s="36"/>
      <c r="F33" s="36" t="str">
        <f>IF(F18&gt;F31*2,"ja","nein")</f>
        <v>nein</v>
      </c>
    </row>
    <row r="34" spans="1:8" x14ac:dyDescent="0.25">
      <c r="B34" s="2"/>
      <c r="C34" s="2"/>
      <c r="D34" s="2"/>
      <c r="E34" s="2"/>
      <c r="F34" s="2"/>
    </row>
    <row r="35" spans="1:8" x14ac:dyDescent="0.25">
      <c r="A35" s="10" t="s">
        <v>95</v>
      </c>
      <c r="B35" s="2">
        <f>IF(B33="nein",0,ROUND(B31/B14,2))</f>
        <v>3750</v>
      </c>
      <c r="C35" s="2"/>
      <c r="D35" s="2">
        <f>IF(D33="nein",0,ROUND(D31/D14,2))</f>
        <v>0</v>
      </c>
      <c r="E35" s="2"/>
      <c r="F35" s="2">
        <f>IF(F33="nein",0,ROUND(F31/F14,2))</f>
        <v>0</v>
      </c>
    </row>
    <row r="36" spans="1:8" x14ac:dyDescent="0.25">
      <c r="A36" s="10" t="s">
        <v>96</v>
      </c>
      <c r="B36" s="2">
        <f>IF(B33="nein",0,(B16-B35))</f>
        <v>5042.5</v>
      </c>
      <c r="D36" s="2">
        <f>IF(D33="nein",0,(D16-D35))</f>
        <v>0</v>
      </c>
      <c r="F36" s="2">
        <f>IF(F33="nein",0,(F16-F35))</f>
        <v>0</v>
      </c>
    </row>
    <row r="38" spans="1:8" ht="15.6" x14ac:dyDescent="0.3">
      <c r="A38" s="10" t="s">
        <v>97</v>
      </c>
      <c r="B38" s="37">
        <f>IF(B33="nein",0,IF(B12&lt;40%,0,IF(B12&lt;70%,B36*40%,B36*60%)))</f>
        <v>3025.5</v>
      </c>
      <c r="D38" s="37">
        <f>IF(D33="nein",0,IF(D12&lt;40%,0,IF(D12&lt;70%,D36*40%,D36*70%)))</f>
        <v>0</v>
      </c>
      <c r="F38" s="37">
        <f>IF(F33="nein",0,IF(F12&lt;40%,0,IF(F12&lt;70%,F36*40%,F36*70%)))</f>
        <v>0</v>
      </c>
      <c r="H38" s="37">
        <f>SUM(B38:F38)</f>
        <v>3025.5</v>
      </c>
    </row>
    <row r="40" spans="1:8" x14ac:dyDescent="0.25">
      <c r="A40" s="10" t="s">
        <v>98</v>
      </c>
      <c r="B40" s="2">
        <f>+B31+B38</f>
        <v>6025.5</v>
      </c>
      <c r="D40" s="2">
        <f>+D31+D38</f>
        <v>3000</v>
      </c>
      <c r="F40" s="2">
        <f>+F31+F38</f>
        <v>3000</v>
      </c>
    </row>
    <row r="41" spans="1:8" x14ac:dyDescent="0.25">
      <c r="A41" s="10" t="s">
        <v>99</v>
      </c>
      <c r="B41" s="2">
        <v>50000</v>
      </c>
      <c r="C41" s="2"/>
      <c r="D41" s="2">
        <v>50000</v>
      </c>
      <c r="E41" s="2"/>
      <c r="F41" s="2">
        <v>50000</v>
      </c>
    </row>
    <row r="42" spans="1:8" x14ac:dyDescent="0.25">
      <c r="B42" s="31"/>
      <c r="C42" s="31"/>
      <c r="D42" s="31"/>
      <c r="E42" s="31"/>
      <c r="F42" s="31"/>
      <c r="G42" s="31"/>
      <c r="H42" s="31"/>
    </row>
    <row r="43" spans="1:8" ht="15.6" x14ac:dyDescent="0.3">
      <c r="A43" s="10" t="s">
        <v>100</v>
      </c>
      <c r="B43" s="51">
        <f>MIN(B40,B41)</f>
        <v>6025.5</v>
      </c>
      <c r="C43" s="9"/>
      <c r="D43" s="51">
        <f>MIN(D40,D41)</f>
        <v>3000</v>
      </c>
      <c r="E43" s="9"/>
      <c r="F43" s="51">
        <f>MIN(F40,F41)</f>
        <v>3000</v>
      </c>
      <c r="G43" s="9"/>
      <c r="H43" s="53">
        <f>SUM(B43:F43)</f>
        <v>12025.5</v>
      </c>
    </row>
    <row r="46" spans="1:8" x14ac:dyDescent="0.25">
      <c r="A46" s="10" t="s">
        <v>111</v>
      </c>
      <c r="B46" s="2">
        <f>+'Kalkulation Jun bis Aug'!B97</f>
        <v>3000</v>
      </c>
      <c r="D46" s="2">
        <f>+'Kalkulation Jun bis Aug'!D97</f>
        <v>0</v>
      </c>
      <c r="F46" s="2">
        <f>+'Kalkulation Jun bis Aug'!F97</f>
        <v>0</v>
      </c>
      <c r="H46" s="2">
        <f>SUM(F46,D46,B46)</f>
        <v>3000</v>
      </c>
    </row>
    <row r="47" spans="1:8" x14ac:dyDescent="0.25">
      <c r="B47" s="31"/>
      <c r="C47" s="31"/>
      <c r="D47" s="31"/>
      <c r="E47" s="31"/>
      <c r="F47" s="31"/>
      <c r="G47" s="31"/>
      <c r="H47" s="31"/>
    </row>
    <row r="48" spans="1:8" ht="15.6" x14ac:dyDescent="0.3">
      <c r="A48" s="9" t="s">
        <v>112</v>
      </c>
      <c r="B48" s="50">
        <f>IF((B43-B46)&gt;0,(B43-B46),0)</f>
        <v>3025.5</v>
      </c>
      <c r="C48" s="2"/>
      <c r="D48" s="50">
        <f>IF((D43-D46)&gt;0,(D43-D46),0)</f>
        <v>3000</v>
      </c>
      <c r="E48" s="2"/>
      <c r="F48" s="50">
        <f>IF((F43-F46)&gt;0,(F43-F46),0)</f>
        <v>3000</v>
      </c>
      <c r="G48" s="2"/>
      <c r="H48" s="50">
        <f>SUM(F48,D48,B48)</f>
        <v>9025.5</v>
      </c>
    </row>
    <row r="50" spans="1:8" x14ac:dyDescent="0.25">
      <c r="A50" s="10" t="s">
        <v>116</v>
      </c>
    </row>
    <row r="51" spans="1:8" x14ac:dyDescent="0.25">
      <c r="A51" s="55" t="str">
        <f>+Anspruchsvoraussetzung!I4</f>
        <v>Baden-Württemberg</v>
      </c>
      <c r="B51" s="2">
        <f>SUMIF('Kalkulation Jun bis Aug'!$A102:$A104,'Ermittlung Antragshöhe'!$A51,'Kalkulation Jun bis Aug'!B102:B104)</f>
        <v>1180</v>
      </c>
      <c r="D51" s="2">
        <f>SUMIF('Kalkulation Jun bis Aug'!$A102:$A104,'Ermittlung Antragshöhe'!$A51,'Kalkulation Jun bis Aug'!D102:D104)</f>
        <v>830</v>
      </c>
      <c r="F51" s="2">
        <f>SUMIF('Kalkulation Jun bis Aug'!$A102:$A104,'Ermittlung Antragshöhe'!$A51,'Kalkulation Jun bis Aug'!F102:F104)</f>
        <v>830</v>
      </c>
      <c r="H51" s="2">
        <f>SUM(F51,D51,B51)</f>
        <v>2840</v>
      </c>
    </row>
    <row r="52" spans="1:8" x14ac:dyDescent="0.25">
      <c r="B52" s="31"/>
      <c r="C52" s="31"/>
      <c r="D52" s="31"/>
      <c r="E52" s="31"/>
      <c r="F52" s="31"/>
      <c r="G52" s="31"/>
      <c r="H52" s="31"/>
    </row>
    <row r="53" spans="1:8" ht="16.2" thickBot="1" x14ac:dyDescent="0.35">
      <c r="A53" s="9" t="s">
        <v>118</v>
      </c>
      <c r="B53" s="39">
        <f>+B48+B51</f>
        <v>4205.5</v>
      </c>
      <c r="D53" s="39">
        <f>+D48+D51</f>
        <v>3830</v>
      </c>
      <c r="F53" s="39">
        <f>+F48+F51</f>
        <v>3830</v>
      </c>
      <c r="H53" s="54">
        <f>SUM(F53,D53,B53)</f>
        <v>11865.5</v>
      </c>
    </row>
  </sheetData>
  <sheetProtection algorithmName="SHA-512" hashValue="mKI78wcrs+GHmYTEnpZXcn0q3lT64UbErK5t1x6bmgfVQfe5ZSJr/17npA4/04tHi04uoGINT12W5V0U9EZSGA==" saltValue="taRZWzMHX61WbnvfzxqSBQ==" spinCount="100000" sheet="1" objects="1" scenarios="1"/>
  <pageMargins left="0.7" right="0.7" top="0.78740157499999996" bottom="0.78740157499999996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8"/>
  <sheetViews>
    <sheetView topLeftCell="A64" workbookViewId="0">
      <selection activeCell="B68" sqref="B68"/>
    </sheetView>
  </sheetViews>
  <sheetFormatPr baseColWidth="10" defaultColWidth="11.44140625" defaultRowHeight="15" outlineLevelRow="1" x14ac:dyDescent="0.25"/>
  <cols>
    <col min="1" max="1" width="48.44140625" style="10" customWidth="1"/>
    <col min="2" max="2" width="20.6640625" style="10" customWidth="1"/>
    <col min="3" max="3" width="6.44140625" style="10" customWidth="1"/>
    <col min="4" max="4" width="20.6640625" style="10" customWidth="1"/>
    <col min="5" max="5" width="6.44140625" style="10" customWidth="1"/>
    <col min="6" max="6" width="20.6640625" style="10" customWidth="1"/>
    <col min="7" max="7" width="8.109375" style="10" customWidth="1"/>
    <col min="8" max="8" width="14.6640625" style="10" bestFit="1" customWidth="1"/>
    <col min="9" max="9" width="29.6640625" style="10" customWidth="1"/>
    <col min="10" max="16384" width="11.44140625" style="10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3" t="str">
        <f>+Anspruchsvoraussetzung!I1</f>
        <v>Max Mustermann</v>
      </c>
    </row>
    <row r="2" spans="1:9" x14ac:dyDescent="0.25">
      <c r="A2" s="4" t="s">
        <v>120</v>
      </c>
      <c r="B2" s="2"/>
      <c r="C2" s="2"/>
      <c r="D2" s="2"/>
      <c r="E2" s="2"/>
      <c r="F2" s="2"/>
      <c r="G2" s="2"/>
      <c r="H2" s="3" t="s">
        <v>2</v>
      </c>
      <c r="I2" s="43" t="str">
        <f>+Anspruchsvoraussetzung!I2</f>
        <v>012/345/6789</v>
      </c>
    </row>
    <row r="3" spans="1:9" x14ac:dyDescent="0.25">
      <c r="A3" s="4"/>
      <c r="B3" s="2"/>
      <c r="C3" s="2"/>
      <c r="D3" s="2"/>
      <c r="E3" s="2"/>
      <c r="F3" s="3"/>
      <c r="G3" s="2"/>
      <c r="H3" s="3" t="s">
        <v>3</v>
      </c>
      <c r="I3" s="43" t="str">
        <f>+Anspruchsvoraussetzung!I3</f>
        <v>01234 Musterstadt</v>
      </c>
    </row>
    <row r="7" spans="1:9" x14ac:dyDescent="0.25">
      <c r="A7" s="5"/>
      <c r="B7" s="6"/>
      <c r="C7" s="6"/>
      <c r="D7" s="6"/>
      <c r="E7" s="6"/>
      <c r="F7" s="6"/>
      <c r="G7" s="6"/>
      <c r="H7" s="6"/>
      <c r="I7" s="6"/>
    </row>
    <row r="8" spans="1:9" x14ac:dyDescent="0.25">
      <c r="A8" s="4"/>
      <c r="B8" s="3"/>
      <c r="C8" s="3"/>
      <c r="D8" s="3"/>
      <c r="E8" s="3"/>
      <c r="F8" s="3"/>
      <c r="G8" s="3"/>
      <c r="H8" s="3"/>
      <c r="I8" s="3"/>
    </row>
    <row r="9" spans="1:9" ht="15.6" x14ac:dyDescent="0.3">
      <c r="A9" s="7" t="s">
        <v>28</v>
      </c>
      <c r="B9" s="3"/>
      <c r="C9" s="3"/>
      <c r="D9" s="3"/>
      <c r="E9" s="3"/>
      <c r="F9" s="8"/>
      <c r="G9" s="3"/>
      <c r="H9" s="3"/>
      <c r="I9" s="3"/>
    </row>
    <row r="10" spans="1:9" ht="15.6" x14ac:dyDescent="0.3">
      <c r="A10" s="7"/>
      <c r="B10" s="3"/>
      <c r="C10" s="3"/>
      <c r="D10" s="3"/>
      <c r="E10" s="3"/>
      <c r="F10" s="8"/>
      <c r="G10" s="3"/>
      <c r="H10" s="3"/>
      <c r="I10" s="3"/>
    </row>
    <row r="11" spans="1:9" ht="15.6" x14ac:dyDescent="0.3">
      <c r="A11" s="25" t="s">
        <v>29</v>
      </c>
      <c r="C11" s="25"/>
      <c r="D11" s="24"/>
      <c r="E11" s="24"/>
      <c r="F11" s="24"/>
      <c r="G11" s="24"/>
      <c r="H11" s="24"/>
    </row>
    <row r="12" spans="1:9" ht="15.6" x14ac:dyDescent="0.3">
      <c r="A12" s="20"/>
      <c r="B12" s="25"/>
      <c r="C12" s="25"/>
      <c r="D12" s="24"/>
      <c r="E12" s="24"/>
      <c r="F12" s="24"/>
      <c r="G12" s="24"/>
      <c r="H12" s="24"/>
    </row>
    <row r="13" spans="1:9" x14ac:dyDescent="0.25">
      <c r="A13" s="27" t="s">
        <v>18</v>
      </c>
      <c r="B13" s="26" t="s">
        <v>19</v>
      </c>
      <c r="C13" s="26"/>
      <c r="D13" s="18" t="s">
        <v>20</v>
      </c>
      <c r="E13" s="18"/>
      <c r="F13" s="18"/>
      <c r="G13" s="18"/>
      <c r="H13" s="24"/>
    </row>
    <row r="14" spans="1:9" x14ac:dyDescent="0.25">
      <c r="A14" s="27" t="s">
        <v>18</v>
      </c>
      <c r="B14" s="26" t="s">
        <v>21</v>
      </c>
      <c r="C14" s="26"/>
      <c r="D14" s="18" t="s">
        <v>22</v>
      </c>
      <c r="E14" s="18"/>
      <c r="F14" s="18"/>
      <c r="G14" s="18"/>
      <c r="H14" s="13"/>
    </row>
    <row r="15" spans="1:9" x14ac:dyDescent="0.25">
      <c r="A15" s="27" t="s">
        <v>18</v>
      </c>
      <c r="B15" s="26" t="s">
        <v>23</v>
      </c>
      <c r="C15" s="26"/>
      <c r="D15" s="18" t="s">
        <v>24</v>
      </c>
      <c r="E15" s="18"/>
      <c r="F15" s="18"/>
      <c r="G15" s="18"/>
      <c r="H15" s="24"/>
    </row>
    <row r="16" spans="1:9" x14ac:dyDescent="0.25">
      <c r="A16" s="27"/>
      <c r="B16" s="26"/>
      <c r="C16" s="26"/>
      <c r="D16" s="18"/>
      <c r="E16" s="18"/>
      <c r="F16" s="18"/>
      <c r="G16" s="18"/>
      <c r="H16" s="24"/>
    </row>
    <row r="17" spans="1:8" ht="15.6" x14ac:dyDescent="0.3">
      <c r="A17" s="28" t="s">
        <v>25</v>
      </c>
      <c r="B17" s="14">
        <v>43617</v>
      </c>
      <c r="C17" s="14"/>
      <c r="D17" s="14">
        <v>43647</v>
      </c>
      <c r="E17" s="13"/>
      <c r="F17" s="14">
        <v>43678</v>
      </c>
      <c r="G17" s="13"/>
      <c r="H17" s="15" t="s">
        <v>6</v>
      </c>
    </row>
    <row r="18" spans="1:8" ht="15.6" x14ac:dyDescent="0.3">
      <c r="A18" s="13"/>
      <c r="B18" s="13"/>
      <c r="C18" s="13"/>
      <c r="D18" s="13"/>
      <c r="E18" s="13"/>
      <c r="F18" s="15"/>
      <c r="G18" s="13"/>
      <c r="H18" s="15"/>
    </row>
    <row r="19" spans="1:8" x14ac:dyDescent="0.25">
      <c r="A19" s="16" t="s">
        <v>17</v>
      </c>
      <c r="B19" s="47">
        <v>12000</v>
      </c>
      <c r="C19" s="13"/>
      <c r="D19" s="47">
        <v>12000</v>
      </c>
      <c r="E19" s="13"/>
      <c r="F19" s="47">
        <v>12000</v>
      </c>
      <c r="G19" s="13"/>
      <c r="H19" s="29">
        <f t="shared" ref="H19" si="0">F19+D19+B19</f>
        <v>36000</v>
      </c>
    </row>
    <row r="20" spans="1:8" x14ac:dyDescent="0.25">
      <c r="A20" s="13"/>
      <c r="B20" s="13"/>
      <c r="C20" s="13"/>
      <c r="D20" s="13"/>
      <c r="E20" s="13"/>
      <c r="F20" s="24"/>
      <c r="G20" s="13"/>
      <c r="H20" s="19"/>
    </row>
    <row r="21" spans="1:8" ht="15.6" x14ac:dyDescent="0.3">
      <c r="A21" s="13"/>
      <c r="B21" s="14">
        <v>43983</v>
      </c>
      <c r="C21" s="14"/>
      <c r="D21" s="14">
        <v>44013</v>
      </c>
      <c r="E21" s="13"/>
      <c r="F21" s="14">
        <v>44044</v>
      </c>
      <c r="G21" s="13"/>
      <c r="H21" s="22"/>
    </row>
    <row r="22" spans="1:8" ht="15.6" x14ac:dyDescent="0.3">
      <c r="A22" s="13"/>
      <c r="B22" s="21"/>
      <c r="C22" s="13"/>
      <c r="D22" s="21"/>
      <c r="E22" s="13"/>
      <c r="F22" s="22"/>
      <c r="G22" s="13"/>
      <c r="H22" s="22"/>
    </row>
    <row r="23" spans="1:8" x14ac:dyDescent="0.25">
      <c r="A23" s="16" t="s">
        <v>17</v>
      </c>
      <c r="B23" s="47">
        <v>1200</v>
      </c>
      <c r="C23" s="13"/>
      <c r="D23" s="47">
        <v>10000</v>
      </c>
      <c r="E23" s="13"/>
      <c r="F23" s="47">
        <v>1000</v>
      </c>
      <c r="G23" s="13"/>
      <c r="H23" s="29">
        <f t="shared" ref="H23" si="1">F23+D23+B23</f>
        <v>12200</v>
      </c>
    </row>
    <row r="24" spans="1:8" ht="15.6" thickBot="1" x14ac:dyDescent="0.3">
      <c r="A24" s="13"/>
      <c r="B24" s="24"/>
      <c r="C24" s="13"/>
      <c r="D24" s="24"/>
      <c r="E24" s="24"/>
      <c r="F24" s="24"/>
      <c r="G24" s="24"/>
    </row>
    <row r="25" spans="1:8" ht="16.2" thickBot="1" x14ac:dyDescent="0.35">
      <c r="A25" s="28" t="s">
        <v>26</v>
      </c>
      <c r="B25" s="23">
        <f>-SUM(B23-B19)/B19</f>
        <v>0.9</v>
      </c>
      <c r="C25" s="13"/>
      <c r="D25" s="23">
        <f>-SUM(D23-D19)/D19</f>
        <v>0.16666666666666666</v>
      </c>
      <c r="E25" s="13"/>
      <c r="F25" s="23">
        <f>-SUM(F23-F19)/F19</f>
        <v>0.91666666666666663</v>
      </c>
      <c r="G25" s="13"/>
    </row>
    <row r="26" spans="1:8" ht="15.6" thickBot="1" x14ac:dyDescent="0.3">
      <c r="A26" s="13"/>
      <c r="B26" s="13"/>
      <c r="C26" s="13"/>
      <c r="D26" s="13"/>
      <c r="E26" s="13"/>
      <c r="F26" s="13"/>
      <c r="G26" s="13"/>
    </row>
    <row r="27" spans="1:8" ht="16.2" thickBot="1" x14ac:dyDescent="0.3">
      <c r="A27" s="13" t="s">
        <v>27</v>
      </c>
      <c r="B27" s="30">
        <f>IF(B25&lt;40%,0,IF(B25&lt;50%,40%,IF(B25&lt;70%,50%,80%)))</f>
        <v>0.8</v>
      </c>
      <c r="C27" s="13"/>
      <c r="D27" s="30">
        <f>IF(D25&lt;40%,0,IF(D25&lt;50%,40%,IF(D25&lt;70%,50%,80%)))</f>
        <v>0</v>
      </c>
      <c r="E27" s="13"/>
      <c r="F27" s="30">
        <f>IF(F25&lt;40%,0,IF(F25&lt;50%,40%,IF(F25&lt;70%,50%,80%)))</f>
        <v>0.8</v>
      </c>
      <c r="G27" s="13"/>
    </row>
    <row r="28" spans="1:8" x14ac:dyDescent="0.25">
      <c r="A28" s="13"/>
      <c r="B28" s="13"/>
      <c r="C28" s="13"/>
      <c r="D28" s="13"/>
      <c r="E28" s="13"/>
      <c r="F28" s="13"/>
      <c r="G28" s="13"/>
    </row>
    <row r="30" spans="1:8" ht="15.6" x14ac:dyDescent="0.3">
      <c r="A30" s="25" t="s">
        <v>30</v>
      </c>
    </row>
    <row r="32" spans="1:8" ht="15.6" x14ac:dyDescent="0.3">
      <c r="B32" s="14">
        <v>43983</v>
      </c>
      <c r="C32" s="14"/>
      <c r="D32" s="14">
        <v>44013</v>
      </c>
      <c r="E32" s="13"/>
      <c r="F32" s="14">
        <v>44044</v>
      </c>
    </row>
    <row r="34" spans="1:6" outlineLevel="1" x14ac:dyDescent="0.25">
      <c r="A34" s="10" t="s">
        <v>32</v>
      </c>
      <c r="B34" s="44">
        <v>1000</v>
      </c>
      <c r="C34" s="2"/>
      <c r="D34" s="44">
        <v>1000</v>
      </c>
      <c r="E34" s="2"/>
      <c r="F34" s="44">
        <v>1000</v>
      </c>
    </row>
    <row r="35" spans="1:6" outlineLevel="1" x14ac:dyDescent="0.25">
      <c r="A35" s="31" t="s">
        <v>31</v>
      </c>
      <c r="B35" s="45">
        <v>1000</v>
      </c>
      <c r="C35" s="6"/>
      <c r="D35" s="45">
        <v>1000</v>
      </c>
      <c r="E35" s="6"/>
      <c r="F35" s="45">
        <v>1000</v>
      </c>
    </row>
    <row r="36" spans="1:6" x14ac:dyDescent="0.25">
      <c r="A36" s="10" t="s">
        <v>33</v>
      </c>
      <c r="B36" s="2">
        <f>SUM(B34:B35)</f>
        <v>2000</v>
      </c>
      <c r="C36" s="2"/>
      <c r="D36" s="2">
        <f>SUM(D34:D35)</f>
        <v>2000</v>
      </c>
      <c r="E36" s="2"/>
      <c r="F36" s="2">
        <f>SUM(F34:F35)</f>
        <v>2000</v>
      </c>
    </row>
    <row r="37" spans="1:6" outlineLevel="1" x14ac:dyDescent="0.25">
      <c r="A37" s="10" t="s">
        <v>34</v>
      </c>
      <c r="B37" s="44">
        <v>250</v>
      </c>
      <c r="C37" s="2"/>
      <c r="D37" s="44">
        <v>250</v>
      </c>
      <c r="E37" s="2"/>
      <c r="F37" s="44">
        <v>250</v>
      </c>
    </row>
    <row r="38" spans="1:6" outlineLevel="1" x14ac:dyDescent="0.25">
      <c r="A38" s="31" t="s">
        <v>36</v>
      </c>
      <c r="B38" s="45">
        <v>250</v>
      </c>
      <c r="C38" s="6"/>
      <c r="D38" s="45">
        <v>250</v>
      </c>
      <c r="E38" s="6"/>
      <c r="F38" s="45">
        <v>250</v>
      </c>
    </row>
    <row r="39" spans="1:6" x14ac:dyDescent="0.25">
      <c r="A39" s="10" t="s">
        <v>35</v>
      </c>
      <c r="B39" s="2">
        <f>SUM(B37:B38)</f>
        <v>500</v>
      </c>
      <c r="C39" s="2"/>
      <c r="D39" s="2">
        <f>SUM(D37:D38)</f>
        <v>500</v>
      </c>
      <c r="E39" s="2"/>
      <c r="F39" s="2">
        <f>SUM(F37:F38)</f>
        <v>500</v>
      </c>
    </row>
    <row r="40" spans="1:6" outlineLevel="1" x14ac:dyDescent="0.25">
      <c r="A40" s="10" t="s">
        <v>37</v>
      </c>
      <c r="B40" s="44">
        <v>250</v>
      </c>
      <c r="C40" s="2"/>
      <c r="D40" s="44">
        <v>250</v>
      </c>
      <c r="E40" s="2"/>
      <c r="F40" s="44">
        <v>250</v>
      </c>
    </row>
    <row r="41" spans="1:6" outlineLevel="1" x14ac:dyDescent="0.25">
      <c r="A41" s="31" t="s">
        <v>38</v>
      </c>
      <c r="B41" s="45">
        <v>250</v>
      </c>
      <c r="C41" s="6"/>
      <c r="D41" s="45">
        <v>250</v>
      </c>
      <c r="E41" s="6"/>
      <c r="F41" s="45">
        <v>250</v>
      </c>
    </row>
    <row r="42" spans="1:6" x14ac:dyDescent="0.25">
      <c r="A42" s="10" t="s">
        <v>39</v>
      </c>
      <c r="B42" s="2">
        <f>SUM(B40:B41)</f>
        <v>500</v>
      </c>
      <c r="C42" s="2"/>
      <c r="D42" s="2">
        <f>SUM(D40:D41)</f>
        <v>500</v>
      </c>
      <c r="E42" s="2"/>
      <c r="F42" s="2">
        <f>SUM(F40:F41)</f>
        <v>500</v>
      </c>
    </row>
    <row r="43" spans="1:6" outlineLevel="1" x14ac:dyDescent="0.25">
      <c r="A43" s="10" t="s">
        <v>41</v>
      </c>
      <c r="B43" s="44">
        <v>50</v>
      </c>
      <c r="C43" s="2"/>
      <c r="D43" s="44">
        <v>50</v>
      </c>
      <c r="E43" s="2"/>
      <c r="F43" s="44">
        <v>50</v>
      </c>
    </row>
    <row r="44" spans="1:6" outlineLevel="1" x14ac:dyDescent="0.25">
      <c r="A44" s="31" t="s">
        <v>42</v>
      </c>
      <c r="B44" s="45">
        <v>75</v>
      </c>
      <c r="C44" s="6"/>
      <c r="D44" s="45">
        <v>75</v>
      </c>
      <c r="E44" s="6"/>
      <c r="F44" s="45">
        <v>75</v>
      </c>
    </row>
    <row r="45" spans="1:6" x14ac:dyDescent="0.25">
      <c r="A45" s="10" t="s">
        <v>40</v>
      </c>
      <c r="B45" s="2">
        <f>SUM(B43:B44)</f>
        <v>125</v>
      </c>
      <c r="C45" s="2"/>
      <c r="D45" s="2">
        <f>SUM(D43:D44)</f>
        <v>125</v>
      </c>
      <c r="E45" s="2"/>
      <c r="F45" s="2">
        <f>SUM(F43:F44)</f>
        <v>125</v>
      </c>
    </row>
    <row r="46" spans="1:6" outlineLevel="1" x14ac:dyDescent="0.25">
      <c r="A46" s="10" t="s">
        <v>43</v>
      </c>
      <c r="B46" s="44">
        <v>250</v>
      </c>
      <c r="C46" s="2"/>
      <c r="D46" s="44">
        <v>250</v>
      </c>
      <c r="E46" s="2"/>
      <c r="F46" s="44">
        <v>250</v>
      </c>
    </row>
    <row r="47" spans="1:6" outlineLevel="1" x14ac:dyDescent="0.25">
      <c r="A47" s="10" t="s">
        <v>44</v>
      </c>
      <c r="B47" s="44">
        <v>150</v>
      </c>
      <c r="C47" s="2"/>
      <c r="D47" s="44">
        <v>150</v>
      </c>
      <c r="E47" s="2"/>
      <c r="F47" s="44">
        <v>150</v>
      </c>
    </row>
    <row r="48" spans="1:6" outlineLevel="1" x14ac:dyDescent="0.25">
      <c r="A48" s="10" t="s">
        <v>46</v>
      </c>
      <c r="B48" s="44">
        <v>150</v>
      </c>
      <c r="C48" s="2"/>
      <c r="D48" s="44">
        <v>150</v>
      </c>
      <c r="E48" s="2"/>
      <c r="F48" s="44">
        <v>150</v>
      </c>
    </row>
    <row r="49" spans="1:6" outlineLevel="1" x14ac:dyDescent="0.25">
      <c r="A49" s="31" t="s">
        <v>45</v>
      </c>
      <c r="B49" s="45">
        <v>100</v>
      </c>
      <c r="C49" s="6"/>
      <c r="D49" s="45">
        <v>100</v>
      </c>
      <c r="E49" s="6"/>
      <c r="F49" s="45">
        <v>100</v>
      </c>
    </row>
    <row r="50" spans="1:6" x14ac:dyDescent="0.25">
      <c r="A50" s="10" t="s">
        <v>47</v>
      </c>
      <c r="B50" s="2">
        <f>SUM(B46:B49)</f>
        <v>650</v>
      </c>
      <c r="C50" s="2"/>
      <c r="D50" s="2">
        <f>SUM(D46:D49)</f>
        <v>650</v>
      </c>
      <c r="E50" s="2"/>
      <c r="F50" s="2">
        <f>SUM(F46:F49)</f>
        <v>650</v>
      </c>
    </row>
    <row r="51" spans="1:6" outlineLevel="1" x14ac:dyDescent="0.25">
      <c r="A51" s="10" t="s">
        <v>48</v>
      </c>
      <c r="B51" s="44">
        <v>250</v>
      </c>
      <c r="C51" s="2"/>
      <c r="D51" s="44">
        <v>250</v>
      </c>
      <c r="E51" s="2"/>
      <c r="F51" s="44">
        <v>250</v>
      </c>
    </row>
    <row r="52" spans="1:6" outlineLevel="1" x14ac:dyDescent="0.25">
      <c r="A52" s="10" t="s">
        <v>49</v>
      </c>
      <c r="B52" s="44">
        <v>100</v>
      </c>
      <c r="C52" s="2"/>
      <c r="D52" s="44">
        <v>100</v>
      </c>
      <c r="E52" s="2"/>
      <c r="F52" s="44">
        <v>100</v>
      </c>
    </row>
    <row r="53" spans="1:6" outlineLevel="1" x14ac:dyDescent="0.25">
      <c r="A53" s="10" t="s">
        <v>50</v>
      </c>
      <c r="B53" s="44">
        <v>0</v>
      </c>
      <c r="D53" s="44">
        <v>0</v>
      </c>
      <c r="F53" s="44">
        <v>0</v>
      </c>
    </row>
    <row r="54" spans="1:6" outlineLevel="1" x14ac:dyDescent="0.25">
      <c r="A54" s="10" t="s">
        <v>51</v>
      </c>
      <c r="B54" s="44">
        <v>250</v>
      </c>
      <c r="D54" s="44">
        <v>250</v>
      </c>
      <c r="F54" s="44">
        <v>250</v>
      </c>
    </row>
    <row r="55" spans="1:6" outlineLevel="1" x14ac:dyDescent="0.25">
      <c r="A55" s="31" t="s">
        <v>52</v>
      </c>
      <c r="B55" s="45">
        <v>500</v>
      </c>
      <c r="C55" s="31"/>
      <c r="D55" s="45">
        <v>500</v>
      </c>
      <c r="E55" s="31"/>
      <c r="F55" s="45">
        <v>500</v>
      </c>
    </row>
    <row r="56" spans="1:6" x14ac:dyDescent="0.25">
      <c r="A56" s="10" t="s">
        <v>53</v>
      </c>
      <c r="B56" s="2">
        <f>SUM(B51:B55)</f>
        <v>1100</v>
      </c>
      <c r="D56" s="2">
        <f>SUM(D51:D55)</f>
        <v>1100</v>
      </c>
      <c r="F56" s="2">
        <f>SUM(F51:F55)</f>
        <v>1100</v>
      </c>
    </row>
    <row r="57" spans="1:6" outlineLevel="1" x14ac:dyDescent="0.25">
      <c r="A57" s="10" t="s">
        <v>54</v>
      </c>
      <c r="B57" s="44">
        <v>0</v>
      </c>
      <c r="C57" s="2"/>
      <c r="D57" s="44">
        <v>0</v>
      </c>
      <c r="E57" s="2"/>
      <c r="F57" s="44">
        <v>500</v>
      </c>
    </row>
    <row r="58" spans="1:6" outlineLevel="1" x14ac:dyDescent="0.25">
      <c r="A58" s="31" t="s">
        <v>55</v>
      </c>
      <c r="B58" s="45">
        <v>0</v>
      </c>
      <c r="C58" s="6"/>
      <c r="D58" s="45">
        <v>0</v>
      </c>
      <c r="E58" s="6"/>
      <c r="F58" s="45">
        <v>500</v>
      </c>
    </row>
    <row r="59" spans="1:6" x14ac:dyDescent="0.25">
      <c r="A59" s="10" t="s">
        <v>56</v>
      </c>
      <c r="B59" s="2">
        <f>SUM(B57:B58)</f>
        <v>0</v>
      </c>
      <c r="C59" s="2"/>
      <c r="D59" s="2">
        <f>SUM(D57:D58)</f>
        <v>0</v>
      </c>
      <c r="E59" s="2"/>
      <c r="F59" s="2">
        <f>SUM(F57:F58)</f>
        <v>1000</v>
      </c>
    </row>
    <row r="60" spans="1:6" outlineLevel="1" x14ac:dyDescent="0.25">
      <c r="A60" s="10" t="s">
        <v>57</v>
      </c>
      <c r="B60" s="44">
        <v>250</v>
      </c>
      <c r="C60" s="2"/>
      <c r="D60" s="44">
        <v>250</v>
      </c>
      <c r="E60" s="2"/>
      <c r="F60" s="44">
        <v>250</v>
      </c>
    </row>
    <row r="61" spans="1:6" outlineLevel="1" x14ac:dyDescent="0.25">
      <c r="A61" s="31" t="s">
        <v>58</v>
      </c>
      <c r="B61" s="45">
        <v>100</v>
      </c>
      <c r="C61" s="6"/>
      <c r="D61" s="45">
        <v>100</v>
      </c>
      <c r="E61" s="6"/>
      <c r="F61" s="45">
        <v>100</v>
      </c>
    </row>
    <row r="62" spans="1:6" x14ac:dyDescent="0.25">
      <c r="A62" s="10" t="s">
        <v>59</v>
      </c>
      <c r="B62" s="2">
        <f>SUM(B60:B61)</f>
        <v>350</v>
      </c>
      <c r="C62" s="2"/>
      <c r="D62" s="2">
        <f>SUM(D60:D61)</f>
        <v>350</v>
      </c>
      <c r="E62" s="2"/>
      <c r="F62" s="2">
        <f>SUM(F60:F61)</f>
        <v>350</v>
      </c>
    </row>
    <row r="63" spans="1:6" outlineLevel="1" x14ac:dyDescent="0.25">
      <c r="A63" s="10" t="s">
        <v>60</v>
      </c>
      <c r="B63" s="44">
        <v>0</v>
      </c>
      <c r="D63" s="44">
        <v>1000</v>
      </c>
      <c r="F63" s="44">
        <v>0</v>
      </c>
    </row>
    <row r="64" spans="1:6" outlineLevel="1" x14ac:dyDescent="0.25">
      <c r="A64" s="10" t="s">
        <v>61</v>
      </c>
      <c r="B64" s="44">
        <v>250</v>
      </c>
      <c r="D64" s="44">
        <v>250</v>
      </c>
      <c r="F64" s="44">
        <v>250</v>
      </c>
    </row>
    <row r="65" spans="1:6" ht="15.6" outlineLevel="1" x14ac:dyDescent="0.3">
      <c r="A65" s="32" t="s">
        <v>62</v>
      </c>
      <c r="B65" s="42"/>
      <c r="D65" s="42"/>
      <c r="F65" s="42"/>
    </row>
    <row r="66" spans="1:6" outlineLevel="1" x14ac:dyDescent="0.25">
      <c r="A66" s="10" t="s">
        <v>63</v>
      </c>
      <c r="B66" s="44">
        <v>100</v>
      </c>
      <c r="D66" s="44">
        <v>100</v>
      </c>
      <c r="F66" s="44">
        <v>100</v>
      </c>
    </row>
    <row r="67" spans="1:6" outlineLevel="1" x14ac:dyDescent="0.25">
      <c r="A67" s="10" t="s">
        <v>64</v>
      </c>
      <c r="B67" s="44">
        <v>50</v>
      </c>
      <c r="D67" s="44">
        <v>50</v>
      </c>
      <c r="F67" s="44">
        <v>50</v>
      </c>
    </row>
    <row r="68" spans="1:6" outlineLevel="1" x14ac:dyDescent="0.25">
      <c r="A68" s="10" t="s">
        <v>65</v>
      </c>
      <c r="B68" s="44">
        <v>500</v>
      </c>
      <c r="D68" s="44">
        <v>500</v>
      </c>
      <c r="F68" s="44">
        <v>500</v>
      </c>
    </row>
    <row r="69" spans="1:6" outlineLevel="1" x14ac:dyDescent="0.25">
      <c r="A69" s="10" t="s">
        <v>66</v>
      </c>
      <c r="B69" s="44">
        <v>0</v>
      </c>
      <c r="D69" s="44">
        <v>0</v>
      </c>
      <c r="F69" s="44">
        <v>500</v>
      </c>
    </row>
    <row r="70" spans="1:6" outlineLevel="1" x14ac:dyDescent="0.25">
      <c r="A70" s="10" t="s">
        <v>67</v>
      </c>
      <c r="B70" s="44">
        <v>0</v>
      </c>
      <c r="D70" s="44">
        <v>0</v>
      </c>
      <c r="F70" s="44">
        <v>250</v>
      </c>
    </row>
    <row r="71" spans="1:6" outlineLevel="1" x14ac:dyDescent="0.25">
      <c r="A71" s="31" t="s">
        <v>68</v>
      </c>
      <c r="B71" s="45">
        <v>50</v>
      </c>
      <c r="C71" s="31"/>
      <c r="D71" s="45">
        <v>50</v>
      </c>
      <c r="E71" s="31"/>
      <c r="F71" s="45">
        <v>50</v>
      </c>
    </row>
    <row r="72" spans="1:6" x14ac:dyDescent="0.25">
      <c r="A72" s="10" t="s">
        <v>69</v>
      </c>
      <c r="B72" s="2">
        <f>SUM(B63:B71)</f>
        <v>950</v>
      </c>
      <c r="D72" s="2">
        <f>SUM(D63:D71)</f>
        <v>1950</v>
      </c>
      <c r="F72" s="2">
        <f>SUM(F63:F71)</f>
        <v>1700</v>
      </c>
    </row>
    <row r="73" spans="1:6" x14ac:dyDescent="0.25">
      <c r="A73" s="31" t="s">
        <v>70</v>
      </c>
      <c r="B73" s="45">
        <v>0</v>
      </c>
      <c r="C73" s="31"/>
      <c r="D73" s="45">
        <v>1000</v>
      </c>
      <c r="E73" s="31"/>
      <c r="F73" s="45">
        <v>0</v>
      </c>
    </row>
    <row r="74" spans="1:6" x14ac:dyDescent="0.25">
      <c r="A74" s="10" t="s">
        <v>71</v>
      </c>
      <c r="B74" s="2">
        <f>SUM(B73,B72,B62,B59,B56,B50,B45,B42,B39,B36)</f>
        <v>6175</v>
      </c>
      <c r="D74" s="2">
        <f>SUM(D73,D72,D62,D59,D56,D50,D45,D42,D39,D36)</f>
        <v>8175</v>
      </c>
      <c r="F74" s="2">
        <f>SUM(F73,F72,F62,F59,F56,F50,F45,F42,F39,F36)</f>
        <v>7925</v>
      </c>
    </row>
    <row r="75" spans="1:6" x14ac:dyDescent="0.25">
      <c r="A75" s="10" t="s">
        <v>72</v>
      </c>
      <c r="B75" s="44">
        <v>2000</v>
      </c>
      <c r="D75" s="44">
        <v>2000</v>
      </c>
      <c r="F75" s="44">
        <v>2000</v>
      </c>
    </row>
    <row r="76" spans="1:6" x14ac:dyDescent="0.25">
      <c r="A76" s="10" t="s">
        <v>73</v>
      </c>
      <c r="B76" s="42">
        <f>IF(B83="ja",(ROUND(B74*0.1,2)),0)</f>
        <v>617.5</v>
      </c>
      <c r="C76" s="2"/>
      <c r="D76" s="42">
        <f>IF(D83="ja",(ROUND(D74*0.1,2)),0)</f>
        <v>817.5</v>
      </c>
      <c r="E76" s="2"/>
      <c r="F76" s="42">
        <f>IF(F83="ja",(ROUND(F74*0.1,2)),0)</f>
        <v>0</v>
      </c>
    </row>
    <row r="77" spans="1:6" x14ac:dyDescent="0.25">
      <c r="A77" s="31" t="s">
        <v>74</v>
      </c>
      <c r="B77" s="45"/>
      <c r="C77" s="6"/>
      <c r="D77" s="45"/>
      <c r="E77" s="6"/>
      <c r="F77" s="45"/>
    </row>
    <row r="78" spans="1:6" x14ac:dyDescent="0.25">
      <c r="A78" s="10" t="s">
        <v>75</v>
      </c>
      <c r="B78" s="2">
        <f>SUM(B74:B77)</f>
        <v>8792.5</v>
      </c>
      <c r="C78" s="2"/>
      <c r="D78" s="2">
        <f>SUM(D74:D77)</f>
        <v>10992.5</v>
      </c>
      <c r="E78" s="2"/>
      <c r="F78" s="2">
        <f>SUM(F74:F77)</f>
        <v>9925</v>
      </c>
    </row>
    <row r="79" spans="1:6" x14ac:dyDescent="0.25">
      <c r="B79" s="2"/>
      <c r="C79" s="2"/>
      <c r="D79" s="2"/>
      <c r="E79" s="2"/>
      <c r="F79" s="2"/>
    </row>
    <row r="80" spans="1:6" x14ac:dyDescent="0.25">
      <c r="B80" s="2"/>
      <c r="C80" s="2"/>
      <c r="D80" s="2"/>
      <c r="E80" s="2"/>
      <c r="F80" s="2"/>
    </row>
    <row r="81" spans="1:6" ht="15.6" x14ac:dyDescent="0.3">
      <c r="A81" s="25" t="s">
        <v>77</v>
      </c>
      <c r="B81" s="2"/>
      <c r="C81" s="2"/>
      <c r="D81" s="2"/>
      <c r="E81" s="2"/>
      <c r="F81" s="2">
        <f>+'Kalkulation Jun bis Aug'!F90</f>
        <v>4.45</v>
      </c>
    </row>
    <row r="83" spans="1:6" x14ac:dyDescent="0.25">
      <c r="A83" s="10" t="s">
        <v>105</v>
      </c>
      <c r="B83" s="46" t="s">
        <v>106</v>
      </c>
      <c r="C83" s="36"/>
      <c r="D83" s="46" t="s">
        <v>106</v>
      </c>
      <c r="E83" s="36"/>
      <c r="F83" s="46" t="s">
        <v>107</v>
      </c>
    </row>
    <row r="84" spans="1:6" x14ac:dyDescent="0.25">
      <c r="A84" s="10" t="s">
        <v>106</v>
      </c>
    </row>
    <row r="85" spans="1:6" x14ac:dyDescent="0.25">
      <c r="A85" s="10" t="s">
        <v>107</v>
      </c>
    </row>
    <row r="88" spans="1:6" ht="15.6" x14ac:dyDescent="0.3">
      <c r="A88" s="25" t="s">
        <v>108</v>
      </c>
      <c r="B88" s="44">
        <v>3000</v>
      </c>
      <c r="D88" s="44">
        <v>0</v>
      </c>
      <c r="F88" s="44">
        <v>0</v>
      </c>
    </row>
    <row r="91" spans="1:6" ht="15.6" x14ac:dyDescent="0.3">
      <c r="A91" s="25" t="s">
        <v>113</v>
      </c>
    </row>
    <row r="93" spans="1:6" x14ac:dyDescent="0.25">
      <c r="A93" s="10" t="s">
        <v>114</v>
      </c>
      <c r="B93" s="2">
        <f>IF(B14&lt;40%,0,1000)</f>
        <v>1000</v>
      </c>
      <c r="D93" s="2">
        <f>IF(D14&lt;40%,0,1000)</f>
        <v>1000</v>
      </c>
      <c r="F93" s="2">
        <f>IF(F14&lt;40%,0,1000)</f>
        <v>0</v>
      </c>
    </row>
    <row r="94" spans="1:6" x14ac:dyDescent="0.25">
      <c r="A94" s="10" t="s">
        <v>115</v>
      </c>
      <c r="B94" s="2">
        <f>IF(B14&lt;40%,0,IF(B14&lt;50%,590,IF(B14&lt;70%,830,1180)))</f>
        <v>1180</v>
      </c>
      <c r="D94" s="2">
        <f>IF(D14&lt;40%,0,IF(D14&lt;50%,590,IF(D14&lt;70%,830,1180)))</f>
        <v>1180</v>
      </c>
      <c r="F94" s="2">
        <f>IF(F14&lt;40%,0,IF(F14&lt;50%,590,IF(F14&lt;70%,830,1180)))</f>
        <v>0</v>
      </c>
    </row>
    <row r="95" spans="1:6" x14ac:dyDescent="0.25">
      <c r="A95" s="10" t="s">
        <v>117</v>
      </c>
      <c r="B95" s="2">
        <v>0</v>
      </c>
      <c r="D95" s="2">
        <v>0</v>
      </c>
      <c r="F95" s="2">
        <v>0</v>
      </c>
    </row>
    <row r="98" spans="1:1" ht="15.6" x14ac:dyDescent="0.3">
      <c r="A98" s="10" t="s">
        <v>110</v>
      </c>
    </row>
  </sheetData>
  <sheetProtection algorithmName="SHA-512" hashValue="Tiw+/fyUd0E4GaKoglj/TXrC+pcuuQ4ofGFCCkCPNXyUAxkYn8NQ+wKXquhBmWHEK8fFmF6hGL+Fmyv7mQfSaw==" saltValue="elp/gJqdqikm9jATj+Xwmg==" spinCount="100000" sheet="1" objects="1" scenarios="1" selectLockedCells="1"/>
  <dataValidations count="1">
    <dataValidation type="list" allowBlank="1" showInputMessage="1" showErrorMessage="1" sqref="B83 D83 F83" xr:uid="{00000000-0002-0000-0300-000000000000}">
      <formula1>$A$84:$A$85</formula1>
    </dataValidation>
  </dataValidations>
  <pageMargins left="0.7" right="0.7" top="0.78740157499999996" bottom="0.78740157499999996" header="0.3" footer="0.3"/>
  <pageSetup paperSize="9" scale="74" fitToHeight="0" orientation="landscape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3"/>
  <sheetViews>
    <sheetView topLeftCell="A4" workbookViewId="0">
      <selection activeCell="D33" sqref="D33"/>
    </sheetView>
  </sheetViews>
  <sheetFormatPr baseColWidth="10" defaultColWidth="11.44140625" defaultRowHeight="15" x14ac:dyDescent="0.25"/>
  <cols>
    <col min="1" max="1" width="42.109375" style="10" customWidth="1"/>
    <col min="2" max="2" width="15.88671875" style="10" customWidth="1"/>
    <col min="3" max="3" width="11.44140625" style="10"/>
    <col min="4" max="4" width="15.33203125" style="10" customWidth="1"/>
    <col min="5" max="5" width="11.44140625" style="10"/>
    <col min="6" max="6" width="17" style="10" customWidth="1"/>
    <col min="7" max="7" width="11.44140625" style="10"/>
    <col min="8" max="8" width="14.6640625" style="10" bestFit="1" customWidth="1"/>
    <col min="9" max="9" width="28.109375" style="10" customWidth="1"/>
    <col min="10" max="16384" width="11.44140625" style="10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3" t="str">
        <f>+Anspruchsvoraussetzung!I1</f>
        <v>Max Mustermann</v>
      </c>
    </row>
    <row r="2" spans="1:9" x14ac:dyDescent="0.25">
      <c r="A2" s="4" t="s">
        <v>120</v>
      </c>
      <c r="B2" s="2"/>
      <c r="C2" s="2"/>
      <c r="D2" s="2"/>
      <c r="E2" s="2"/>
      <c r="F2" s="2"/>
      <c r="G2" s="2"/>
      <c r="H2" s="3" t="s">
        <v>2</v>
      </c>
      <c r="I2" s="43" t="str">
        <f>+Anspruchsvoraussetzung!I2</f>
        <v>012/345/6789</v>
      </c>
    </row>
    <row r="3" spans="1:9" x14ac:dyDescent="0.25">
      <c r="A3" s="4"/>
      <c r="B3" s="2"/>
      <c r="C3" s="2"/>
      <c r="D3" s="2"/>
      <c r="E3" s="2"/>
      <c r="F3" s="3"/>
      <c r="G3" s="2"/>
      <c r="H3" s="3" t="s">
        <v>3</v>
      </c>
      <c r="I3" s="43" t="str">
        <f>+Anspruchsvoraussetzung!I3</f>
        <v>01234 Musterstadt</v>
      </c>
    </row>
    <row r="5" spans="1:9" x14ac:dyDescent="0.25">
      <c r="A5" s="5"/>
      <c r="B5" s="6"/>
      <c r="C5" s="6"/>
      <c r="D5" s="6"/>
      <c r="E5" s="6"/>
      <c r="F5" s="6"/>
      <c r="G5" s="6"/>
      <c r="H5" s="6"/>
      <c r="I5" s="6"/>
    </row>
    <row r="8" spans="1:9" ht="15.6" x14ac:dyDescent="0.3">
      <c r="B8" s="14">
        <v>43983</v>
      </c>
      <c r="C8" s="14"/>
      <c r="D8" s="14">
        <v>44013</v>
      </c>
      <c r="E8" s="13"/>
      <c r="F8" s="14">
        <v>44044</v>
      </c>
      <c r="H8" s="10" t="s">
        <v>92</v>
      </c>
    </row>
    <row r="10" spans="1:9" x14ac:dyDescent="0.25">
      <c r="A10" s="10" t="s">
        <v>76</v>
      </c>
      <c r="B10" s="33">
        <f>+'Nachweis Jun bis Aug'!B25</f>
        <v>0.9</v>
      </c>
      <c r="D10" s="33">
        <f>+'Nachweis Jun bis Aug'!D25</f>
        <v>0.16666666666666666</v>
      </c>
      <c r="F10" s="33">
        <f>+'Nachweis Jun bis Aug'!F25</f>
        <v>0.91666666666666663</v>
      </c>
    </row>
    <row r="11" spans="1:9" x14ac:dyDescent="0.25">
      <c r="B11" s="33"/>
      <c r="D11" s="33"/>
      <c r="F11" s="33"/>
    </row>
    <row r="12" spans="1:9" x14ac:dyDescent="0.25">
      <c r="A12" s="13" t="s">
        <v>27</v>
      </c>
      <c r="B12" s="33">
        <f>+'Nachweis Jun bis Aug'!B27</f>
        <v>0.8</v>
      </c>
      <c r="D12" s="33">
        <f>+'Nachweis Jun bis Aug'!D27</f>
        <v>0</v>
      </c>
      <c r="F12" s="33">
        <f>+'Nachweis Jun bis Aug'!F27</f>
        <v>0.8</v>
      </c>
    </row>
    <row r="14" spans="1:9" x14ac:dyDescent="0.25">
      <c r="A14" s="10" t="s">
        <v>86</v>
      </c>
      <c r="B14" s="2">
        <f>+'Nachweis Jun bis Aug'!B78</f>
        <v>8792.5</v>
      </c>
      <c r="D14" s="2">
        <f>+'Nachweis Jun bis Aug'!D78</f>
        <v>10992.5</v>
      </c>
      <c r="F14" s="2">
        <f>+'Nachweis Jun bis Aug'!F78</f>
        <v>9925</v>
      </c>
      <c r="H14" s="2">
        <f>SUM(F14,D14,B14)</f>
        <v>29710</v>
      </c>
    </row>
    <row r="16" spans="1:9" x14ac:dyDescent="0.25">
      <c r="A16" s="10" t="s">
        <v>87</v>
      </c>
      <c r="B16" s="2">
        <f>ROUND(B14*B12,2)</f>
        <v>7034</v>
      </c>
      <c r="C16" s="2"/>
      <c r="D16" s="2">
        <f>ROUND(D14*D12,2)</f>
        <v>0</v>
      </c>
      <c r="E16" s="2"/>
      <c r="F16" s="2">
        <f>ROUND(F14*F12,2)</f>
        <v>7940</v>
      </c>
      <c r="H16" s="2">
        <f>SUM(F16,D16,B16)</f>
        <v>14974</v>
      </c>
    </row>
    <row r="19" spans="1:8" x14ac:dyDescent="0.25">
      <c r="A19" s="10" t="s">
        <v>91</v>
      </c>
      <c r="B19" s="2">
        <f>+'Kalkulation Jun bis Aug'!F90</f>
        <v>4.45</v>
      </c>
    </row>
    <row r="23" spans="1:8" x14ac:dyDescent="0.25">
      <c r="A23" s="10" t="s">
        <v>88</v>
      </c>
      <c r="B23" s="2">
        <f>IF($B$19&lt;=5,$H23/3,0)</f>
        <v>3000</v>
      </c>
      <c r="C23" s="2"/>
      <c r="D23" s="2">
        <f>IF($B$19&lt;=5,$H23/3,0)</f>
        <v>3000</v>
      </c>
      <c r="E23" s="2"/>
      <c r="F23" s="2">
        <f>IF($B$19&lt;=5,$H23/3,0)</f>
        <v>3000</v>
      </c>
      <c r="G23" s="2"/>
      <c r="H23" s="2">
        <v>9000</v>
      </c>
    </row>
    <row r="24" spans="1:8" x14ac:dyDescent="0.25">
      <c r="B24" s="2"/>
      <c r="C24" s="2"/>
      <c r="D24" s="2"/>
      <c r="E24" s="2"/>
      <c r="F24" s="2"/>
      <c r="G24" s="2"/>
      <c r="H24" s="2"/>
    </row>
    <row r="25" spans="1:8" x14ac:dyDescent="0.25">
      <c r="A25" s="10" t="s">
        <v>89</v>
      </c>
      <c r="B25" s="2">
        <f>IF(B23&gt;0,0,IF($B$19&lt;=10,$H25/3,0))</f>
        <v>0</v>
      </c>
      <c r="C25" s="2"/>
      <c r="D25" s="2">
        <f>IF(D23&gt;0,0,IF($B$19&lt;=10,$H25/3,0))</f>
        <v>0</v>
      </c>
      <c r="E25" s="2"/>
      <c r="F25" s="2">
        <f>IF(F23&gt;0,0,IF($B$19&lt;=10,$H25/3,0))</f>
        <v>0</v>
      </c>
      <c r="G25" s="2"/>
      <c r="H25" s="2">
        <v>15000</v>
      </c>
    </row>
    <row r="26" spans="1:8" x14ac:dyDescent="0.25">
      <c r="B26" s="2"/>
      <c r="C26" s="2"/>
      <c r="D26" s="2"/>
      <c r="E26" s="2"/>
      <c r="F26" s="2"/>
      <c r="G26" s="2"/>
      <c r="H26" s="2"/>
    </row>
    <row r="27" spans="1:8" x14ac:dyDescent="0.25">
      <c r="A27" s="10" t="s">
        <v>90</v>
      </c>
      <c r="B27" s="2">
        <f>IF($B$19&gt;10,$H27/3,0)</f>
        <v>0</v>
      </c>
      <c r="C27" s="2"/>
      <c r="D27" s="2">
        <f>IF($B$19&gt;10,$H27/3,0)</f>
        <v>0</v>
      </c>
      <c r="E27" s="2"/>
      <c r="F27" s="2">
        <f>IF($B$19&gt;10,$H27/3,0)</f>
        <v>0</v>
      </c>
      <c r="G27" s="2"/>
      <c r="H27" s="2">
        <v>150000</v>
      </c>
    </row>
    <row r="29" spans="1:8" ht="15.6" x14ac:dyDescent="0.3">
      <c r="A29" s="10" t="s">
        <v>93</v>
      </c>
      <c r="B29" s="37">
        <f>IF($B$19&lt;=5,MIN(B16,B23), IF($B$19&lt;=10,MIN(B16,B25),MIN(B16,B27)))</f>
        <v>3000</v>
      </c>
      <c r="D29" s="37">
        <f>IF($B$19&lt;=5,MIN(D16,D23), IF($B$19&lt;=10,MIN(D16,D25),MIN(D16,D27)))</f>
        <v>0</v>
      </c>
      <c r="F29" s="37">
        <f>IF($B$19&lt;=5,MIN(F16,F23), IF($B$19&lt;=10,MIN(F16,F25),MIN(F16,F27)))</f>
        <v>3000</v>
      </c>
      <c r="H29" s="2">
        <f>SUM(F29,D29,B29)</f>
        <v>6000</v>
      </c>
    </row>
    <row r="31" spans="1:8" x14ac:dyDescent="0.25">
      <c r="A31" s="10" t="s">
        <v>94</v>
      </c>
      <c r="B31" s="36" t="str">
        <f>IF(B16&gt;B29*2,"ja","nein")</f>
        <v>ja</v>
      </c>
      <c r="C31" s="36"/>
      <c r="D31" s="36" t="str">
        <f>IF(D16&gt;D29*2,"ja","nein")</f>
        <v>nein</v>
      </c>
      <c r="E31" s="36"/>
      <c r="F31" s="36" t="str">
        <f>IF(F16&gt;F29*2,"ja","nein")</f>
        <v>ja</v>
      </c>
    </row>
    <row r="32" spans="1:8" x14ac:dyDescent="0.25">
      <c r="B32" s="2"/>
      <c r="C32" s="2"/>
      <c r="D32" s="2"/>
      <c r="E32" s="2"/>
      <c r="F32" s="2"/>
    </row>
    <row r="33" spans="1:8" x14ac:dyDescent="0.25">
      <c r="A33" s="10" t="s">
        <v>95</v>
      </c>
      <c r="B33" s="2">
        <f>IF(B31="nein",0,ROUND(B29/B12,2))</f>
        <v>3750</v>
      </c>
      <c r="C33" s="2"/>
      <c r="D33" s="2">
        <f>IF(D31="nein",0,ROUND(D29/D12,2))</f>
        <v>0</v>
      </c>
      <c r="E33" s="2"/>
      <c r="F33" s="2">
        <f>IF(F31="nein",0,ROUND(F29/F12,2))</f>
        <v>3750</v>
      </c>
    </row>
    <row r="34" spans="1:8" x14ac:dyDescent="0.25">
      <c r="A34" s="10" t="s">
        <v>96</v>
      </c>
      <c r="B34" s="2">
        <f>IF(B31="nein",0,(B14-B33))</f>
        <v>5042.5</v>
      </c>
      <c r="D34" s="2">
        <f>IF(D31="nein",0,(D14-D33))</f>
        <v>0</v>
      </c>
      <c r="F34" s="2">
        <f>IF(F31="nein",0,(F14-F33))</f>
        <v>6175</v>
      </c>
    </row>
    <row r="36" spans="1:8" ht="15.6" x14ac:dyDescent="0.3">
      <c r="A36" s="10" t="s">
        <v>97</v>
      </c>
      <c r="B36" s="37">
        <f>IF(B31="nein",0,IF(B10&lt;40%,0,IF(B10&lt;70%,B34*40%,B34*60%)))</f>
        <v>3025.5</v>
      </c>
      <c r="D36" s="37">
        <f>IF(D31="nein",0,IF(D10&lt;40%,0,IF(D10&lt;70%,D34*40%,D34*70%)))</f>
        <v>0</v>
      </c>
      <c r="F36" s="37">
        <f>IF(F31="nein",0,IF(F10&lt;40%,0,IF(F10&lt;70%,F34*40%,F34*70%)))</f>
        <v>4322.5</v>
      </c>
    </row>
    <row r="38" spans="1:8" x14ac:dyDescent="0.25">
      <c r="A38" s="10" t="s">
        <v>98</v>
      </c>
      <c r="B38" s="2">
        <f>+B29+B36</f>
        <v>6025.5</v>
      </c>
      <c r="D38" s="2">
        <f>+D29+D36</f>
        <v>0</v>
      </c>
      <c r="F38" s="2">
        <f>+F29+F36</f>
        <v>7322.5</v>
      </c>
    </row>
    <row r="39" spans="1:8" x14ac:dyDescent="0.25">
      <c r="A39" s="10" t="s">
        <v>99</v>
      </c>
      <c r="B39" s="2">
        <v>50000</v>
      </c>
      <c r="C39" s="2"/>
      <c r="D39" s="2">
        <v>50000</v>
      </c>
      <c r="E39" s="2"/>
      <c r="F39" s="2">
        <v>50000</v>
      </c>
    </row>
    <row r="40" spans="1:8" ht="15.6" thickBot="1" x14ac:dyDescent="0.3"/>
    <row r="41" spans="1:8" ht="16.2" thickBot="1" x14ac:dyDescent="0.35">
      <c r="A41" s="10" t="s">
        <v>123</v>
      </c>
      <c r="B41" s="51">
        <f>MIN(B38,B39)</f>
        <v>6025.5</v>
      </c>
      <c r="C41" s="9"/>
      <c r="D41" s="51">
        <f>MIN(D38,D39)</f>
        <v>0</v>
      </c>
      <c r="E41" s="9"/>
      <c r="F41" s="51">
        <f>MIN(F38,F39)</f>
        <v>7322.5</v>
      </c>
      <c r="G41" s="9"/>
      <c r="H41" s="52">
        <f>SUM(B41:F41)</f>
        <v>13348</v>
      </c>
    </row>
    <row r="44" spans="1:8" x14ac:dyDescent="0.25">
      <c r="A44" s="10" t="s">
        <v>111</v>
      </c>
      <c r="B44" s="2">
        <f>+'Nachweis Jun bis Aug'!B88</f>
        <v>3000</v>
      </c>
      <c r="D44" s="2">
        <f>+'Nachweis Jun bis Aug'!D88</f>
        <v>0</v>
      </c>
      <c r="F44" s="2">
        <f>+'Nachweis Jun bis Aug'!F88</f>
        <v>0</v>
      </c>
    </row>
    <row r="46" spans="1:8" ht="15.6" x14ac:dyDescent="0.3">
      <c r="A46" s="10" t="s">
        <v>101</v>
      </c>
      <c r="B46" s="51">
        <f>IF((B41-B44)&gt;0,(B41-B44),0)</f>
        <v>3025.5</v>
      </c>
      <c r="D46" s="51">
        <f>IF((D41-D44)&gt;0,(D41-D44),0)</f>
        <v>0</v>
      </c>
      <c r="F46" s="51">
        <f>IF((F41-F44)&gt;0,(F41-F44),0)</f>
        <v>7322.5</v>
      </c>
    </row>
    <row r="48" spans="1:8" x14ac:dyDescent="0.25">
      <c r="A48" s="31" t="s">
        <v>124</v>
      </c>
      <c r="B48" s="6">
        <f>+'Ermittlung Antragshöhe'!B48</f>
        <v>3025.5</v>
      </c>
      <c r="C48" s="31"/>
      <c r="D48" s="6">
        <f>+'Ermittlung Antragshöhe'!D48</f>
        <v>3000</v>
      </c>
      <c r="E48" s="31"/>
      <c r="F48" s="6">
        <f>+'Ermittlung Antragshöhe'!F48</f>
        <v>3000</v>
      </c>
      <c r="G48" s="31"/>
      <c r="H48" s="6">
        <f>SUM(F48,D48,B48)</f>
        <v>9025.5</v>
      </c>
    </row>
    <row r="49" spans="1:8" ht="15.6" thickBot="1" x14ac:dyDescent="0.3"/>
    <row r="50" spans="1:8" ht="16.2" thickBot="1" x14ac:dyDescent="0.35">
      <c r="A50" s="10" t="s">
        <v>125</v>
      </c>
      <c r="B50" s="51">
        <f>IF(B46-B48&gt;0,0,(B46-B48))</f>
        <v>0</v>
      </c>
      <c r="C50" s="56"/>
      <c r="D50" s="51">
        <f>IF(D46-D48&gt;0,0,(D46-D48))</f>
        <v>-3000</v>
      </c>
      <c r="E50" s="56"/>
      <c r="F50" s="51">
        <f>IF(F46-F48&gt;0,0,(F46-F48))</f>
        <v>0</v>
      </c>
      <c r="G50" s="56"/>
      <c r="H50" s="52">
        <f>SUM(F50,D50,B50)</f>
        <v>-3000</v>
      </c>
    </row>
    <row r="51" spans="1:8" ht="15.6" thickBot="1" x14ac:dyDescent="0.3"/>
    <row r="52" spans="1:8" ht="16.2" thickBot="1" x14ac:dyDescent="0.35">
      <c r="A52" s="10" t="s">
        <v>128</v>
      </c>
      <c r="B52" s="51">
        <f>B46-B48</f>
        <v>0</v>
      </c>
      <c r="C52" s="56"/>
      <c r="D52" s="51">
        <f>D46-D48</f>
        <v>-3000</v>
      </c>
      <c r="E52" s="56"/>
      <c r="F52" s="51">
        <f>F46-F48</f>
        <v>4322.5</v>
      </c>
      <c r="G52" s="56"/>
      <c r="H52" s="52">
        <f>SUM(F52,D52,B52)</f>
        <v>1322.5</v>
      </c>
    </row>
    <row r="55" spans="1:8" ht="15.6" x14ac:dyDescent="0.3">
      <c r="A55" s="9" t="s">
        <v>121</v>
      </c>
    </row>
    <row r="57" spans="1:8" x14ac:dyDescent="0.25">
      <c r="A57" s="55" t="str">
        <f>+Anspruchsvoraussetzung!I4</f>
        <v>Baden-Württemberg</v>
      </c>
      <c r="B57" s="2">
        <f>SUMIF('Nachweis Jun bis Aug'!$A93:$A95,'Abrechnung Förderbeihilfe'!$A57,'Nachweis Jun bis Aug'!B93:B95)</f>
        <v>1180</v>
      </c>
      <c r="D57" s="2">
        <f>SUMIF('Nachweis Jun bis Aug'!$A93:$A95,'Abrechnung Förderbeihilfe'!$A57,'Nachweis Jun bis Aug'!D93:D95)</f>
        <v>1180</v>
      </c>
      <c r="F57" s="2">
        <f>SUMIF('Nachweis Jun bis Aug'!$A93:$A95,'Abrechnung Förderbeihilfe'!$A57,'Nachweis Jun bis Aug'!F93:F95)</f>
        <v>0</v>
      </c>
      <c r="H57" s="2">
        <f>SUM(F57,D57,B57)</f>
        <v>2360</v>
      </c>
    </row>
    <row r="59" spans="1:8" x14ac:dyDescent="0.25">
      <c r="A59" s="10" t="s">
        <v>122</v>
      </c>
      <c r="B59" s="2">
        <f>+'Ermittlung Antragshöhe'!B51</f>
        <v>1180</v>
      </c>
      <c r="D59" s="2">
        <f>+'Ermittlung Antragshöhe'!D51</f>
        <v>830</v>
      </c>
      <c r="F59" s="2">
        <f>+'Ermittlung Antragshöhe'!F51</f>
        <v>830</v>
      </c>
      <c r="H59" s="2">
        <f>SUM(F59,D59,B59)</f>
        <v>2840</v>
      </c>
    </row>
    <row r="60" spans="1:8" ht="15.6" thickBot="1" x14ac:dyDescent="0.3"/>
    <row r="61" spans="1:8" ht="16.2" thickBot="1" x14ac:dyDescent="0.35">
      <c r="A61" s="10" t="s">
        <v>125</v>
      </c>
      <c r="B61" s="40">
        <f>IF(B57-B59&gt;0,0,(B57-B59))</f>
        <v>0</v>
      </c>
      <c r="D61" s="40">
        <f>IF(D57-D59&gt;0,0,(D57-D59))</f>
        <v>0</v>
      </c>
      <c r="F61" s="40">
        <f>IF(F57-F59&gt;0,0,(F57-F59))</f>
        <v>-830</v>
      </c>
      <c r="H61" s="41">
        <f>SUM(B61:F61)</f>
        <v>-830</v>
      </c>
    </row>
    <row r="62" spans="1:8" ht="16.2" thickBot="1" x14ac:dyDescent="0.35">
      <c r="H62" s="9"/>
    </row>
    <row r="63" spans="1:8" ht="16.2" thickBot="1" x14ac:dyDescent="0.35">
      <c r="A63" s="10" t="s">
        <v>128</v>
      </c>
      <c r="B63" s="40">
        <f>+B57-B59</f>
        <v>0</v>
      </c>
      <c r="D63" s="40">
        <f>+D57-D59</f>
        <v>350</v>
      </c>
      <c r="F63" s="40">
        <f>+F57-F59</f>
        <v>-830</v>
      </c>
      <c r="H63" s="41">
        <f>SUM(B63:F63)</f>
        <v>-480</v>
      </c>
    </row>
    <row r="66" spans="1:8" ht="15.6" x14ac:dyDescent="0.3">
      <c r="A66" s="9" t="s">
        <v>129</v>
      </c>
    </row>
    <row r="67" spans="1:8" ht="15.6" thickBot="1" x14ac:dyDescent="0.3"/>
    <row r="68" spans="1:8" ht="16.2" thickBot="1" x14ac:dyDescent="0.35">
      <c r="A68" s="10" t="s">
        <v>125</v>
      </c>
      <c r="B68" s="39">
        <f>+B50+B61</f>
        <v>0</v>
      </c>
      <c r="D68" s="39">
        <f>+D50+D61</f>
        <v>-3000</v>
      </c>
      <c r="F68" s="39">
        <f>+F50+F61</f>
        <v>-830</v>
      </c>
      <c r="H68" s="38">
        <f>+H50+H61</f>
        <v>-3830</v>
      </c>
    </row>
    <row r="69" spans="1:8" ht="15.6" thickBot="1" x14ac:dyDescent="0.3"/>
    <row r="70" spans="1:8" ht="16.2" thickBot="1" x14ac:dyDescent="0.35">
      <c r="A70" s="10" t="s">
        <v>128</v>
      </c>
      <c r="B70" s="39">
        <f>+B52+B63</f>
        <v>0</v>
      </c>
      <c r="D70" s="39">
        <f>+D52+D63</f>
        <v>-2650</v>
      </c>
      <c r="F70" s="39">
        <f>+F52+F63</f>
        <v>3492.5</v>
      </c>
      <c r="H70" s="38">
        <f>+H52+H63</f>
        <v>842.5</v>
      </c>
    </row>
    <row r="72" spans="1:8" x14ac:dyDescent="0.25">
      <c r="A72" s="10" t="s">
        <v>126</v>
      </c>
    </row>
    <row r="73" spans="1:8" x14ac:dyDescent="0.25">
      <c r="A73" s="10" t="s">
        <v>127</v>
      </c>
    </row>
  </sheetData>
  <sheetProtection algorithmName="SHA-512" hashValue="jvvRQW5YbIRH7JinpHlnFsbWT0XOQn238aoWPSZTxrwcgkxQkA4jpekeuuNZddZGIsLvjMIMEKORLymPnmzKDQ==" saltValue="j/mU2tZB82cDoq86+N6djw==" spinCount="100000" sheet="1" objects="1" scenarios="1"/>
  <pageMargins left="0.7" right="0.7" top="0.78740157499999996" bottom="0.7874015749999999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Anspruchsvoraussetzung</vt:lpstr>
      <vt:lpstr>Kalkulation Jun bis Aug</vt:lpstr>
      <vt:lpstr>Ermittlung Antragshöhe</vt:lpstr>
      <vt:lpstr>Nachweis Jun bis Aug</vt:lpstr>
      <vt:lpstr>Abrechnung Förderbeihilfe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Jördens, Sebastian</dc:creator>
  <cp:lastModifiedBy>Jördens, Sebastian</cp:lastModifiedBy>
  <cp:lastPrinted>2020-07-22T13:06:50Z</cp:lastPrinted>
  <dcterms:created xsi:type="dcterms:W3CDTF">2020-06-22T07:40:27Z</dcterms:created>
  <dcterms:modified xsi:type="dcterms:W3CDTF">2020-07-28T06:09:42Z</dcterms:modified>
</cp:coreProperties>
</file>