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kw 1%" sheetId="1" r:id="rId1"/>
    <sheet name="Tabelle1" sheetId="2" r:id="rId2"/>
  </sheets>
  <definedNames>
    <definedName name="_xlnm.Print_Area" localSheetId="0">'Pkw 1%'!$A$1:$M$160</definedName>
    <definedName name="Z_788E57FA_C604_4D96_B0D0_BCE2A3B3C27D_.wvu.PrintArea" localSheetId="0" hidden="1">'Pkw 1%'!$A$1:$L$160</definedName>
    <definedName name="Z_95CAD3C2_7F53_44A3_8820_DD81A2EF4619_.wvu.PrintArea" localSheetId="0" hidden="1">'Pkw 1%'!$A$1:$M$160</definedName>
    <definedName name="Z_B732BE57_364F_4CB5_BF9F_6D0E6772E243_.wvu.PrintArea" localSheetId="0" hidden="1">'Pkw 1%'!$A$1:$M$160</definedName>
  </definedNames>
  <calcPr fullCalcOnLoad="1"/>
</workbook>
</file>

<file path=xl/sharedStrings.xml><?xml version="1.0" encoding="utf-8"?>
<sst xmlns="http://schemas.openxmlformats.org/spreadsheetml/2006/main" count="177" uniqueCount="137">
  <si>
    <t>Mandant:</t>
  </si>
  <si>
    <t>Kfz-Kosten gesamt</t>
  </si>
  <si>
    <t>Nummer:</t>
  </si>
  <si>
    <t>1. Allgemeine Angaben zum Fahrzeug:</t>
  </si>
  <si>
    <t>Kennzeichen:</t>
  </si>
  <si>
    <t>km</t>
  </si>
  <si>
    <t>AT</t>
  </si>
  <si>
    <t>Fahrleistung gesamt:</t>
  </si>
  <si>
    <t>betriebliche Fahrten:</t>
  </si>
  <si>
    <t>Privatfahrten:</t>
  </si>
  <si>
    <t>Ermittlung der Kfz-Kosten:</t>
  </si>
  <si>
    <t>Kfz-Steuern</t>
  </si>
  <si>
    <t>Kfz-Versicherungen</t>
  </si>
  <si>
    <t>Ermittlung des gewillkürten/notwendigen Betriebsvermögens:</t>
  </si>
  <si>
    <t>x</t>
  </si>
  <si>
    <t>2. Einzutragende Werte für den Veranlagungszeitraum:</t>
  </si>
  <si>
    <t>=</t>
  </si>
  <si>
    <t xml:space="preserve"> </t>
  </si>
  <si>
    <t xml:space="preserve">x </t>
  </si>
  <si>
    <t>Fahrzeugtyp:</t>
  </si>
  <si>
    <t>Nutzungszeitraum:</t>
  </si>
  <si>
    <t>vom:</t>
  </si>
  <si>
    <t>bis:</t>
  </si>
  <si>
    <t>...................................</t>
  </si>
  <si>
    <t>Anzahl der Monate</t>
  </si>
  <si>
    <t>Monate Nutzungsentnahme:</t>
  </si>
  <si>
    <t>des Bruttolistenpreises:</t>
  </si>
  <si>
    <t>Monate</t>
  </si>
  <si>
    <t xml:space="preserve"> BLP</t>
  </si>
  <si>
    <t>Unterschiedsbetrag:</t>
  </si>
  <si>
    <t>Kostendeckelung</t>
  </si>
  <si>
    <r>
      <t>Beachte</t>
    </r>
    <r>
      <rPr>
        <sz val="10"/>
        <rFont val="Arial"/>
        <family val="2"/>
      </rPr>
      <t>: positiver Unterschiedsbetrag --&gt; Kostendeckelung entfällt</t>
    </r>
  </si>
  <si>
    <t>= Summe Kfz-Kosten ohne Vorsteuer:</t>
  </si>
  <si>
    <t>..........................</t>
  </si>
  <si>
    <t xml:space="preserve">Fahrten zwischen Wohnung und Arbeit sind somit nicht zu berücksichtigen. </t>
  </si>
  <si>
    <t>Fahrtkosten - pauschaler Nutzungswert</t>
  </si>
  <si>
    <t>abzgl. Fahrtkosten - Entfernungspauschale (Werbungskosten)</t>
  </si>
  <si>
    <t>Hinweis:</t>
  </si>
  <si>
    <t>Beachte:</t>
  </si>
  <si>
    <t>einfache Entfernung Wohnung–Arbeit:</t>
  </si>
  <si>
    <t>Arbeitstage/Jahr:</t>
  </si>
  <si>
    <t>Fahrten Wohnung–Arbeit:</t>
  </si>
  <si>
    <t>Ermittlung des privaten Nutzungsanteils mit Hilfe der 1-%-Regelung</t>
  </si>
  <si>
    <t>Voraussetzung: Nachweis betrieblicher Nutzungsanteil &gt; 50 %</t>
  </si>
  <si>
    <t>Leasingkosten 19 % VSt</t>
  </si>
  <si>
    <t>lfd. Kfz-Kosten/Reparaturen 19 % VSt</t>
  </si>
  <si>
    <t>lfd. Kfz-Kosten ohne VSt</t>
  </si>
  <si>
    <t>AfA (wenn Pkw ohne VSt angeschafft)</t>
  </si>
  <si>
    <t>abzgl. 20 % ust-freie Nutzungsentnahme</t>
  </si>
  <si>
    <t>Bei Anwendung der Kostendeckelung neutralisieren sich Aufwendungen und Erträge für die Kfz-Nutzung.</t>
  </si>
  <si>
    <t>AB - CD 1234</t>
  </si>
  <si>
    <t>Mercedes CLS 63</t>
  </si>
  <si>
    <t>Summe betriebliche Fahrten (betriebl. Fahrten zzgl. Fahrten Whg.-Arbeit):</t>
  </si>
  <si>
    <t>Ist der Anteil der betrieblichen Fahrten größer als 50 %, dann weiter mit der 1-%-Regelung.</t>
  </si>
  <si>
    <t>Finanzierungskosten</t>
  </si>
  <si>
    <t>Bruttolistenpreis (abgerundet):</t>
  </si>
  <si>
    <t>sonstige Kfz-Kosten 19 % VSt (z.B. Garagenmiete)</t>
  </si>
  <si>
    <t>geschätzte private Nutzung</t>
  </si>
  <si>
    <t>Anteil Kfz-Kosten mit Vorsteuer</t>
  </si>
  <si>
    <t>Summe aller Kosten</t>
  </si>
  <si>
    <t>bei positivem Unterschiedsbetrag</t>
  </si>
  <si>
    <t>verbleibende Nutzungsentnahme</t>
  </si>
  <si>
    <t>bei negativem Unterschiedsbetrag</t>
  </si>
  <si>
    <t>Unterschiedsbetrag</t>
  </si>
  <si>
    <t>abzgl. Nutzungsanteil Kfz-Kosten mit VSt</t>
  </si>
  <si>
    <t>Buchungen zur Kostendeckelung mit Schätzung der privaten Nutzung für Zwecke der USt</t>
  </si>
  <si>
    <t>Eingabe nur in den gelb hinterlegten Feldern (Beispielswerte überschreiben)! – Berechnung erfolgt automatisch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</si>
  <si>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Bei Fahrzeugwechsel im lfd. Monat erfolgt die private Nutzung für das Fahrzeug, welches nach der Anzahl der Tage überwiegend genutzt worden ist (z.B. Wechsel zum 10.03.2015 = 2 Monate altes Fahrzeug/10 Monate neues Fahrzeug).</t>
    </r>
  </si>
  <si>
    <t>(Die Fahrleistungen sind aus den Aufzeichnungen des Mandanten zu entnehmen [ggf. Fahrtenbuch].)</t>
  </si>
  <si>
    <t>(Es ist ausreichend, wenn die Aufzeichnungen für einen ausgewählten Zeitraum, z.B. drei Monate, erfolgen.)</t>
  </si>
  <si>
    <t>Ist der Anteil der betrieblichen Fahrten kleiner als 50 %, dann weiter mit der Fahrtenbuchmethode.</t>
  </si>
  <si>
    <t>davon 20 % Pauschalabschlag steuerfrei:</t>
  </si>
  <si>
    <t>1880/8921 (SKR 03)</t>
  </si>
  <si>
    <t>2130/4645 (SKR 04)</t>
  </si>
  <si>
    <t>1880/8924 (SKR 03)</t>
  </si>
  <si>
    <t>2130/4637 (SKR 04)</t>
  </si>
  <si>
    <t xml:space="preserve">               negativer Unterschiedsbetrag --&gt; weiter, siehe "Buchungen zur Kostendeckelung"</t>
  </si>
  <si>
    <t>maximal 50 % Privatnutzung</t>
  </si>
  <si>
    <t>8921/1880 (SKR 03)</t>
  </si>
  <si>
    <t>4645/2130 (SKR 04)</t>
  </si>
  <si>
    <t>8924/1880 (SKR 03)</t>
  </si>
  <si>
    <t>4637/2130 (SKR 04)</t>
  </si>
  <si>
    <t>Bei  Anwendung der Kostendeckelung (negativer Unterschiedsbetrag) bei Kapitalgesellschaften ist die Veränderung bei der Lohnabrechnung zu beachten und demzufolge an die Lohnabteilung zu melden.</t>
  </si>
  <si>
    <t>Alternativ: Korrekturbetrag in der Anlage N bei der privaten Einkommensteuererklärung berücksichtigen.</t>
  </si>
  <si>
    <t>davon 80 % BMG umsatzsteuerpflichtig 01-06/20:</t>
  </si>
  <si>
    <t>davon 80 % BMG umsatzsteuerpflichtig 07-12/20:</t>
  </si>
  <si>
    <t>Buchungsdatum:</t>
  </si>
  <si>
    <t>* Bei Elektro-/Hybridfahrzeugen sind 0,5 % oder 0,25 % des Bruttolistenpreises anzusetzen.</t>
  </si>
  <si>
    <t>*</t>
  </si>
  <si>
    <t>AfA (wenn Pkw mit VSt 19 % angeschafft)*;**</t>
  </si>
  <si>
    <t>= Summe Kfz-Kosten mit Vorsteuer 19 %:</t>
  </si>
  <si>
    <t>Kosten mit Vorsteuer 16%:</t>
  </si>
  <si>
    <t>Leasingkosten 16 % VSt*</t>
  </si>
  <si>
    <t>lfd. Kfz-Kosten/Reparaturen 16 % VSt</t>
  </si>
  <si>
    <t>sonstige Kfz-Kosten 16 % VSt (z.B. Garagenmiete)</t>
  </si>
  <si>
    <t>AfA (wenn Pkw mit VSt 16 % angeschafft)*;**</t>
  </si>
  <si>
    <t>= Summe Kfz-Kosten mit Vorsteuer 16 %:</t>
  </si>
  <si>
    <t>Kosten ohne Vorsteuer 01-06/20:</t>
  </si>
  <si>
    <t>Kosten ohne Vorsteuer 07-12/20:</t>
  </si>
  <si>
    <t>* Bei Elektro-/Hybridfahrzeugen sind diese Kosten zur Hälfte bzw. mit einem Viertel anzusetzen.</t>
  </si>
  <si>
    <t>** MwSt-Satz bei Anschaffung beachten!</t>
  </si>
  <si>
    <t>abzgl. 80 % ust-pfl. Nutzungsentnahme 19 %</t>
  </si>
  <si>
    <t>abzgl. 80 % ust-pfl. Nutzungsentnahme 16 %</t>
  </si>
  <si>
    <t>Arbeitshilfe zur Berechnung der privaten Pkw-Nutzung/Kostendeckelung für VZ 2020</t>
  </si>
  <si>
    <t>Ermittlung Fahrtkosten zwischen Wohnung und Betriebsstätte (W/B)</t>
  </si>
  <si>
    <t>4679 / 4680</t>
  </si>
  <si>
    <t>einf. Entf.W/B</t>
  </si>
  <si>
    <t>6689 / 6690</t>
  </si>
  <si>
    <t>4678 / 1890</t>
  </si>
  <si>
    <t>6688 / 2180</t>
  </si>
  <si>
    <t>positiver Unterschiedsbetrag Fahrten zw. Wohnung/Betriebsstätte  = Hinzurechnung als nicht abzgf. Betriebsausgabe (Ergebniserhöhung)</t>
  </si>
  <si>
    <t>negativer Unterschiedsbetrag Fahrten zw. Wohnung/Betriebsstätte = Kürzung der nicht abzgf. Betriebsausgabe (Ergebnisminderung)</t>
  </si>
  <si>
    <t>Kosten mit Vorsteuer 19 %:</t>
  </si>
  <si>
    <t>= Unterschiedsbetrag 1 (UB 1)</t>
  </si>
  <si>
    <t>abzgl. pauschaler Nutzungswert Fahrten W / B</t>
  </si>
  <si>
    <t>= Unterschiedsbetrag 2 (UB 2)</t>
  </si>
  <si>
    <t>(Anwendung wenn UB 1 negativ)</t>
  </si>
  <si>
    <t>Kfz-Kosten mit Vorsteuer 19 %</t>
  </si>
  <si>
    <t>Kfz-Kosten mit Vorsteuer 16 %</t>
  </si>
  <si>
    <t>Kfz-Kosten ohne Vorsteuer 01-06/20</t>
  </si>
  <si>
    <t>Kfz-Kosten ohne Vorsteuer 07-12/21</t>
  </si>
  <si>
    <t>01-06/20</t>
  </si>
  <si>
    <t>07-12/20</t>
  </si>
  <si>
    <t>80 % ust-pfl. Nutzungsentnahme 01-06/20</t>
  </si>
  <si>
    <t>80 % ust-pfl. Nutzungsentnahme 07-12/20</t>
  </si>
  <si>
    <t>= Erlösminderung ust-pfl. 19 %</t>
  </si>
  <si>
    <t>= Erlösminderung ust-pfl. 16%</t>
  </si>
  <si>
    <t>abzgl. ust-pfl. Nutzungsentnahme 19 %</t>
  </si>
  <si>
    <t>abzgl. ust-pfl. Nutzungsentnahme 16 %</t>
  </si>
  <si>
    <t>abzgl. verbuchte Nutzungsentnahme Ust-frei</t>
  </si>
  <si>
    <t>eintragen in folgende Zeile: Steuerpflichtiger Arbeitslohn von dem kein Steuerabzug vorgenommen wurde</t>
  </si>
  <si>
    <t>Buchungen zur Kostendeckelung für Zwecke Fahrten Wohnung / Betriebsstätte</t>
  </si>
  <si>
    <t>(Anwendung wenn UB 2 negativ)</t>
  </si>
  <si>
    <t>Nutzungswert Fahrten Wohnung / Betriebsstätte</t>
  </si>
  <si>
    <t>abzgl. Unterschiedsbetrag (UB 1)</t>
  </si>
  <si>
    <t>4680 / 4679 (SKR 03)</t>
  </si>
  <si>
    <t>6690 / 6689 (SKR 04)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</si>
</sst>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0.0%"/>
    <numFmt numFmtId="169" formatCode="#,##0_ ;\-#,##0\ "/>
    <numFmt numFmtId="170" formatCode="[$-407]dddd\,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166" fontId="3" fillId="0" borderId="0" xfId="51" applyNumberFormat="1" applyFont="1">
      <alignment/>
      <protection/>
    </xf>
    <xf numFmtId="0" fontId="4" fillId="0" borderId="0" xfId="51" applyFo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>
      <alignment/>
      <protection/>
    </xf>
    <xf numFmtId="0" fontId="5" fillId="0" borderId="0" xfId="51" applyFont="1" applyAlignment="1">
      <alignment/>
      <protection/>
    </xf>
    <xf numFmtId="0" fontId="7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2" fillId="0" borderId="10" xfId="51" applyFont="1" applyBorder="1">
      <alignment/>
      <protection/>
    </xf>
    <xf numFmtId="168" fontId="2" fillId="0" borderId="10" xfId="51" applyNumberFormat="1" applyFont="1" applyBorder="1">
      <alignment/>
      <protection/>
    </xf>
    <xf numFmtId="168" fontId="2" fillId="0" borderId="0" xfId="51" applyNumberFormat="1" applyFont="1">
      <alignment/>
      <protection/>
    </xf>
    <xf numFmtId="0" fontId="8" fillId="0" borderId="0" xfId="51" applyFont="1" applyAlignment="1">
      <alignment/>
      <protection/>
    </xf>
    <xf numFmtId="164" fontId="2" fillId="0" borderId="0" xfId="51" applyNumberFormat="1" applyFont="1">
      <alignment/>
      <protection/>
    </xf>
    <xf numFmtId="0" fontId="3" fillId="0" borderId="0" xfId="51" applyFont="1">
      <alignment/>
      <protection/>
    </xf>
    <xf numFmtId="166" fontId="6" fillId="33" borderId="0" xfId="51" applyNumberFormat="1" applyFont="1" applyFill="1">
      <alignment/>
      <protection/>
    </xf>
    <xf numFmtId="166" fontId="6" fillId="33" borderId="10" xfId="51" applyNumberFormat="1" applyFont="1" applyFill="1" applyBorder="1">
      <alignment/>
      <protection/>
    </xf>
    <xf numFmtId="0" fontId="3" fillId="0" borderId="0" xfId="51" applyFont="1" applyAlignment="1">
      <alignment/>
      <protection/>
    </xf>
    <xf numFmtId="166" fontId="9" fillId="0" borderId="0" xfId="51" applyNumberFormat="1" applyFont="1">
      <alignment/>
      <protection/>
    </xf>
    <xf numFmtId="166" fontId="6" fillId="0" borderId="0" xfId="51" applyNumberFormat="1" applyFont="1">
      <alignment/>
      <protection/>
    </xf>
    <xf numFmtId="166" fontId="2" fillId="0" borderId="0" xfId="51" applyNumberFormat="1" applyFont="1">
      <alignment/>
      <protection/>
    </xf>
    <xf numFmtId="0" fontId="6" fillId="0" borderId="0" xfId="51" applyFont="1" applyAlignment="1">
      <alignment horizontal="center"/>
      <protection/>
    </xf>
    <xf numFmtId="9" fontId="6" fillId="0" borderId="0" xfId="51" applyNumberFormat="1" applyFont="1" applyAlignment="1">
      <alignment horizontal="center"/>
      <protection/>
    </xf>
    <xf numFmtId="167" fontId="6" fillId="0" borderId="0" xfId="51" applyNumberFormat="1" applyFont="1" applyAlignment="1">
      <alignment/>
      <protection/>
    </xf>
    <xf numFmtId="0" fontId="2" fillId="33" borderId="0" xfId="51" applyFont="1" applyFill="1" applyAlignment="1">
      <alignment/>
      <protection/>
    </xf>
    <xf numFmtId="0" fontId="2" fillId="0" borderId="0" xfId="51" applyFont="1" applyAlignment="1" quotePrefix="1">
      <alignment horizontal="center"/>
      <protection/>
    </xf>
    <xf numFmtId="0" fontId="3" fillId="0" borderId="0" xfId="51" applyFont="1" quotePrefix="1">
      <alignment/>
      <protection/>
    </xf>
    <xf numFmtId="0" fontId="3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2" fillId="0" borderId="0" xfId="51" applyFont="1" applyBorder="1" applyAlignment="1">
      <alignment/>
      <protection/>
    </xf>
    <xf numFmtId="166" fontId="2" fillId="0" borderId="0" xfId="51" applyNumberFormat="1" applyAlignment="1">
      <alignment/>
      <protection/>
    </xf>
    <xf numFmtId="2" fontId="2" fillId="0" borderId="0" xfId="51" applyNumberFormat="1" applyFont="1">
      <alignment/>
      <protection/>
    </xf>
    <xf numFmtId="3" fontId="6" fillId="0" borderId="0" xfId="51" applyNumberFormat="1" applyFont="1" applyAlignment="1">
      <alignment horizontal="center"/>
      <protection/>
    </xf>
    <xf numFmtId="10" fontId="6" fillId="0" borderId="0" xfId="51" applyNumberFormat="1" applyFont="1" applyAlignment="1">
      <alignment horizontal="center"/>
      <protection/>
    </xf>
    <xf numFmtId="1" fontId="6" fillId="33" borderId="0" xfId="51" applyNumberFormat="1" applyFont="1" applyFill="1" applyAlignment="1">
      <alignment horizontal="center"/>
      <protection/>
    </xf>
    <xf numFmtId="1" fontId="6" fillId="0" borderId="0" xfId="51" applyNumberFormat="1" applyFont="1" applyAlignment="1">
      <alignment horizontal="center"/>
      <protection/>
    </xf>
    <xf numFmtId="3" fontId="2" fillId="0" borderId="0" xfId="51" applyNumberFormat="1" applyFont="1" applyAlignment="1">
      <alignment horizontal="center"/>
      <protection/>
    </xf>
    <xf numFmtId="166" fontId="2" fillId="0" borderId="10" xfId="51" applyNumberFormat="1" applyFont="1" applyBorder="1">
      <alignment/>
      <protection/>
    </xf>
    <xf numFmtId="166" fontId="6" fillId="0" borderId="0" xfId="51" applyNumberFormat="1" applyFont="1">
      <alignment/>
      <protection/>
    </xf>
    <xf numFmtId="166" fontId="2" fillId="0" borderId="0" xfId="51" applyNumberFormat="1">
      <alignment/>
      <protection/>
    </xf>
    <xf numFmtId="0" fontId="3" fillId="0" borderId="0" xfId="51" applyFont="1" applyAlignment="1" quotePrefix="1">
      <alignment/>
      <protection/>
    </xf>
    <xf numFmtId="166" fontId="6" fillId="34" borderId="0" xfId="51" applyNumberFormat="1" applyFont="1" applyFill="1">
      <alignment/>
      <protection/>
    </xf>
    <xf numFmtId="9" fontId="2" fillId="0" borderId="0" xfId="51" applyNumberFormat="1" applyFont="1">
      <alignment/>
      <protection/>
    </xf>
    <xf numFmtId="0" fontId="3" fillId="0" borderId="0" xfId="51" applyFont="1" applyAlignment="1" quotePrefix="1">
      <alignment horizontal="center"/>
      <protection/>
    </xf>
    <xf numFmtId="166" fontId="3" fillId="0" borderId="11" xfId="51" applyNumberFormat="1" applyFont="1" applyBorder="1">
      <alignment/>
      <protection/>
    </xf>
    <xf numFmtId="166" fontId="9" fillId="33" borderId="11" xfId="51" applyNumberFormat="1" applyFont="1" applyFill="1" applyBorder="1">
      <alignment/>
      <protection/>
    </xf>
    <xf numFmtId="1" fontId="6" fillId="0" borderId="0" xfId="51" applyNumberFormat="1" applyFont="1">
      <alignment/>
      <protection/>
    </xf>
    <xf numFmtId="0" fontId="2" fillId="0" borderId="0" xfId="51" applyFont="1" applyAlignment="1">
      <alignment wrapText="1"/>
      <protection/>
    </xf>
    <xf numFmtId="0" fontId="5" fillId="0" borderId="0" xfId="51" applyFont="1" applyFill="1" applyBorder="1" applyAlignment="1">
      <alignment horizontal="center"/>
      <protection/>
    </xf>
    <xf numFmtId="1" fontId="6" fillId="0" borderId="0" xfId="51" applyNumberFormat="1" applyFont="1" applyFill="1" applyAlignment="1">
      <alignment horizontal="center"/>
      <protection/>
    </xf>
    <xf numFmtId="1" fontId="6" fillId="0" borderId="10" xfId="51" applyNumberFormat="1" applyFont="1" applyFill="1" applyBorder="1" applyAlignment="1">
      <alignment horizontal="center"/>
      <protection/>
    </xf>
    <xf numFmtId="168" fontId="3" fillId="0" borderId="0" xfId="51" applyNumberFormat="1" applyFont="1" applyAlignment="1">
      <alignment vertical="center" wrapText="1"/>
      <protection/>
    </xf>
    <xf numFmtId="168" fontId="2" fillId="0" borderId="0" xfId="51" applyNumberFormat="1" applyFont="1" applyAlignment="1">
      <alignment horizontal="left" vertical="center" wrapText="1"/>
      <protection/>
    </xf>
    <xf numFmtId="168" fontId="6" fillId="0" borderId="0" xfId="51" applyNumberFormat="1" applyFont="1" applyAlignment="1">
      <alignment horizontal="center"/>
      <protection/>
    </xf>
    <xf numFmtId="14" fontId="2" fillId="35" borderId="0" xfId="51" applyNumberFormat="1" applyFont="1" applyFill="1" applyAlignment="1">
      <alignment horizontal="center"/>
      <protection/>
    </xf>
    <xf numFmtId="1" fontId="45" fillId="0" borderId="0" xfId="0" applyNumberFormat="1" applyFont="1" applyAlignment="1">
      <alignment horizontal="center"/>
    </xf>
    <xf numFmtId="0" fontId="6" fillId="0" borderId="0" xfId="51" applyFont="1" applyAlignment="1">
      <alignment horizontal="left"/>
      <protection/>
    </xf>
    <xf numFmtId="9" fontId="3" fillId="33" borderId="11" xfId="49" applyFont="1" applyFill="1" applyBorder="1" applyAlignment="1">
      <alignment/>
    </xf>
    <xf numFmtId="166" fontId="2" fillId="0" borderId="0" xfId="58" applyNumberFormat="1" applyFont="1" applyAlignment="1">
      <alignment/>
    </xf>
    <xf numFmtId="166" fontId="2" fillId="0" borderId="11" xfId="51" applyNumberFormat="1" applyFont="1" applyBorder="1">
      <alignment/>
      <protection/>
    </xf>
    <xf numFmtId="166" fontId="2" fillId="0" borderId="0" xfId="51" applyNumberFormat="1" applyFont="1" applyBorder="1">
      <alignment/>
      <protection/>
    </xf>
    <xf numFmtId="0" fontId="0" fillId="0" borderId="0" xfId="0" applyAlignment="1">
      <alignment/>
    </xf>
    <xf numFmtId="0" fontId="2" fillId="0" borderId="0" xfId="51" applyFont="1" applyAlignment="1" quotePrefix="1">
      <alignment horizontal="center"/>
      <protection/>
    </xf>
    <xf numFmtId="14" fontId="2" fillId="0" borderId="0" xfId="51" applyNumberFormat="1" applyFont="1">
      <alignment/>
      <protection/>
    </xf>
    <xf numFmtId="0" fontId="2" fillId="0" borderId="0" xfId="51" applyAlignment="1">
      <alignment horizontal="right"/>
      <protection/>
    </xf>
    <xf numFmtId="9" fontId="2" fillId="0" borderId="0" xfId="51" applyNumberFormat="1" applyFont="1" applyAlignment="1">
      <alignment horizontal="center"/>
      <protection/>
    </xf>
    <xf numFmtId="0" fontId="46" fillId="0" borderId="0" xfId="0" applyFont="1" applyAlignment="1">
      <alignment vertical="center"/>
    </xf>
    <xf numFmtId="9" fontId="6" fillId="0" borderId="0" xfId="51" applyNumberFormat="1" applyFont="1">
      <alignment/>
      <protection/>
    </xf>
    <xf numFmtId="0" fontId="6" fillId="0" borderId="0" xfId="51" applyFont="1" applyAlignment="1">
      <alignment/>
      <protection/>
    </xf>
    <xf numFmtId="10" fontId="6" fillId="0" borderId="0" xfId="51" applyNumberFormat="1" applyFont="1">
      <alignment/>
      <protection/>
    </xf>
    <xf numFmtId="8" fontId="2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169" fontId="2" fillId="0" borderId="0" xfId="51" applyNumberFormat="1" applyFont="1">
      <alignment/>
      <protection/>
    </xf>
    <xf numFmtId="167" fontId="6" fillId="0" borderId="0" xfId="51" applyNumberFormat="1" applyFont="1" applyAlignment="1" quotePrefix="1">
      <alignment horizontal="center"/>
      <protection/>
    </xf>
    <xf numFmtId="0" fontId="2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8" fontId="9" fillId="0" borderId="12" xfId="51" applyNumberFormat="1" applyFont="1" applyBorder="1">
      <alignment/>
      <protection/>
    </xf>
    <xf numFmtId="3" fontId="2" fillId="0" borderId="0" xfId="51" applyNumberFormat="1" applyFont="1">
      <alignment/>
      <protection/>
    </xf>
    <xf numFmtId="4" fontId="2" fillId="0" borderId="0" xfId="51" applyNumberFormat="1" applyFont="1">
      <alignment/>
      <protection/>
    </xf>
    <xf numFmtId="166" fontId="3" fillId="0" borderId="13" xfId="51" applyNumberFormat="1" applyFont="1" applyBorder="1">
      <alignment/>
      <protection/>
    </xf>
    <xf numFmtId="0" fontId="2" fillId="0" borderId="0" xfId="51" applyFont="1" quotePrefix="1">
      <alignment/>
      <protection/>
    </xf>
    <xf numFmtId="166" fontId="2" fillId="0" borderId="14" xfId="51" applyNumberFormat="1" applyFont="1" applyBorder="1">
      <alignment/>
      <protection/>
    </xf>
    <xf numFmtId="166" fontId="3" fillId="0" borderId="12" xfId="51" applyNumberFormat="1" applyFont="1" applyBorder="1">
      <alignment/>
      <protection/>
    </xf>
    <xf numFmtId="166" fontId="3" fillId="0" borderId="0" xfId="51" applyNumberFormat="1" applyFont="1" applyBorder="1">
      <alignment/>
      <protection/>
    </xf>
    <xf numFmtId="49" fontId="2" fillId="0" borderId="10" xfId="51" applyNumberFormat="1" applyBorder="1" applyAlignment="1">
      <alignment horizontal="right"/>
      <protection/>
    </xf>
    <xf numFmtId="0" fontId="10" fillId="36" borderId="15" xfId="51" applyFont="1" applyFill="1" applyBorder="1" applyAlignment="1">
      <alignment horizontal="center" vertical="center"/>
      <protection/>
    </xf>
    <xf numFmtId="0" fontId="10" fillId="36" borderId="14" xfId="51" applyFont="1" applyFill="1" applyBorder="1" applyAlignment="1">
      <alignment horizontal="center" vertical="center"/>
      <protection/>
    </xf>
    <xf numFmtId="0" fontId="2" fillId="0" borderId="0" xfId="51" applyFont="1" applyAlignment="1">
      <alignment/>
      <protection/>
    </xf>
    <xf numFmtId="0" fontId="0" fillId="0" borderId="0" xfId="0" applyAlignment="1">
      <alignment/>
    </xf>
    <xf numFmtId="0" fontId="3" fillId="0" borderId="0" xfId="51" applyFont="1" applyAlignment="1" quotePrefix="1">
      <alignment/>
      <protection/>
    </xf>
    <xf numFmtId="0" fontId="3" fillId="0" borderId="0" xfId="51" applyFont="1" applyAlignment="1">
      <alignment/>
      <protection/>
    </xf>
    <xf numFmtId="168" fontId="2" fillId="0" borderId="0" xfId="51" applyNumberFormat="1" applyFont="1" applyAlignment="1">
      <alignment horizontal="left" vertical="center" wrapText="1"/>
      <protection/>
    </xf>
    <xf numFmtId="0" fontId="3" fillId="35" borderId="0" xfId="51" applyFont="1" applyFill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left" wrapText="1"/>
      <protection/>
    </xf>
    <xf numFmtId="0" fontId="2" fillId="0" borderId="0" xfId="51" applyFont="1" applyAlignment="1">
      <alignment horizontal="left" wrapText="1"/>
      <protection/>
    </xf>
    <xf numFmtId="0" fontId="2" fillId="0" borderId="0" xfId="51" applyFont="1" applyAlignment="1">
      <alignment horizontal="left"/>
      <protection/>
    </xf>
    <xf numFmtId="0" fontId="2" fillId="0" borderId="0" xfId="51" applyFont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="130" zoomScaleNormal="130" zoomScaleSheetLayoutView="98" workbookViewId="0" topLeftCell="A1">
      <selection activeCell="A1" sqref="A1:L1"/>
    </sheetView>
  </sheetViews>
  <sheetFormatPr defaultColWidth="11.421875" defaultRowHeight="15"/>
  <cols>
    <col min="1" max="1" width="11.140625" style="1" customWidth="1"/>
    <col min="2" max="2" width="0.9921875" style="1" customWidth="1"/>
    <col min="3" max="3" width="9.421875" style="1" customWidth="1"/>
    <col min="4" max="4" width="6.421875" style="1" customWidth="1"/>
    <col min="5" max="5" width="10.57421875" style="1" customWidth="1"/>
    <col min="6" max="6" width="6.28125" style="1" customWidth="1"/>
    <col min="7" max="7" width="11.7109375" style="1" customWidth="1"/>
    <col min="8" max="8" width="12.00390625" style="1" customWidth="1"/>
    <col min="9" max="9" width="8.140625" style="1" customWidth="1"/>
    <col min="10" max="10" width="13.28125" style="1" customWidth="1"/>
    <col min="11" max="11" width="11.57421875" style="1" customWidth="1"/>
    <col min="12" max="12" width="6.00390625" style="1" customWidth="1"/>
    <col min="13" max="13" width="14.28125" style="1" customWidth="1"/>
    <col min="14" max="16384" width="11.421875" style="1" customWidth="1"/>
  </cols>
  <sheetData>
    <row r="1" spans="1:12" ht="24.75" customHeight="1">
      <c r="A1" s="93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0" customFormat="1" ht="12.75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2" ht="18" customHeight="1">
      <c r="A4" s="8"/>
      <c r="B4" s="8"/>
    </row>
    <row r="5" spans="1:12" s="10" customFormat="1" ht="23.25" customHeight="1">
      <c r="A5" s="9" t="s">
        <v>0</v>
      </c>
      <c r="B5" s="9"/>
      <c r="C5" s="9"/>
      <c r="D5" s="101" t="s">
        <v>23</v>
      </c>
      <c r="E5" s="101"/>
      <c r="F5" s="101"/>
      <c r="H5" s="37" t="s">
        <v>2</v>
      </c>
      <c r="I5" s="101" t="s">
        <v>33</v>
      </c>
      <c r="J5" s="102"/>
      <c r="K5" s="9"/>
      <c r="L5" s="34"/>
    </row>
    <row r="6" spans="1:5" s="10" customFormat="1" ht="32.25" customHeight="1">
      <c r="A6" s="11" t="s">
        <v>3</v>
      </c>
      <c r="B6" s="11"/>
      <c r="C6" s="9"/>
      <c r="D6" s="9"/>
      <c r="E6" s="9"/>
    </row>
    <row r="7" spans="1:12" s="10" customFormat="1" ht="23.25" customHeight="1">
      <c r="A7" s="9" t="s">
        <v>19</v>
      </c>
      <c r="B7" s="9"/>
      <c r="C7" s="9"/>
      <c r="D7" s="9"/>
      <c r="E7" s="9"/>
      <c r="H7" s="30" t="s">
        <v>51</v>
      </c>
      <c r="I7" s="2"/>
      <c r="J7" s="2"/>
      <c r="K7" s="2"/>
      <c r="L7" s="2"/>
    </row>
    <row r="8" spans="1:12" s="10" customFormat="1" ht="23.25" customHeight="1">
      <c r="A8" s="9" t="s">
        <v>4</v>
      </c>
      <c r="B8" s="9"/>
      <c r="C8" s="9"/>
      <c r="D8" s="9"/>
      <c r="E8" s="9"/>
      <c r="H8" s="30" t="s">
        <v>50</v>
      </c>
      <c r="I8" s="2"/>
      <c r="J8" s="2"/>
      <c r="K8" s="2"/>
      <c r="L8" s="2"/>
    </row>
    <row r="9" spans="1:9" s="10" customFormat="1" ht="23.25" customHeight="1">
      <c r="A9" s="9" t="s">
        <v>55</v>
      </c>
      <c r="B9" s="9"/>
      <c r="C9" s="9"/>
      <c r="D9" s="9"/>
      <c r="E9" s="9"/>
      <c r="H9" s="21">
        <v>125000</v>
      </c>
      <c r="I9" s="3" t="s">
        <v>17</v>
      </c>
    </row>
    <row r="10" spans="1:9" s="10" customFormat="1" ht="23.25" customHeight="1">
      <c r="A10" s="105" t="s">
        <v>20</v>
      </c>
      <c r="B10" s="105"/>
      <c r="C10" s="105"/>
      <c r="D10" s="36" t="s">
        <v>21</v>
      </c>
      <c r="E10" s="62">
        <v>42005</v>
      </c>
      <c r="F10" s="3" t="s">
        <v>22</v>
      </c>
      <c r="G10" s="62">
        <v>42369</v>
      </c>
      <c r="H10" s="63">
        <f>DATEDIF(E10,G10,"m")+1</f>
        <v>12</v>
      </c>
      <c r="I10" s="3" t="s">
        <v>24</v>
      </c>
    </row>
    <row r="11" spans="1:5" s="12" customFormat="1" ht="7.5" customHeight="1">
      <c r="A11" s="10"/>
      <c r="B11" s="10"/>
      <c r="C11" s="10"/>
      <c r="D11" s="10"/>
      <c r="E11" s="10"/>
    </row>
    <row r="12" spans="1:12" s="12" customFormat="1" ht="38.25" customHeight="1">
      <c r="A12" s="103" t="s">
        <v>67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5" s="12" customFormat="1" ht="30" customHeight="1">
      <c r="A13" s="13" t="s">
        <v>15</v>
      </c>
      <c r="B13" s="13"/>
      <c r="C13" s="10"/>
      <c r="D13" s="10"/>
      <c r="E13" s="10"/>
    </row>
    <row r="14" spans="1:8" s="10" customFormat="1" ht="19.5" customHeight="1">
      <c r="A14" s="95" t="s">
        <v>39</v>
      </c>
      <c r="B14" s="95"/>
      <c r="C14" s="95"/>
      <c r="D14" s="95"/>
      <c r="E14" s="95"/>
      <c r="G14" s="42">
        <v>25</v>
      </c>
      <c r="H14" s="10" t="s">
        <v>5</v>
      </c>
    </row>
    <row r="15" spans="1:8" s="10" customFormat="1" ht="19.5" customHeight="1">
      <c r="A15" s="95" t="s">
        <v>40</v>
      </c>
      <c r="B15" s="95"/>
      <c r="C15" s="95"/>
      <c r="D15" s="95"/>
      <c r="E15" s="95"/>
      <c r="G15" s="42">
        <v>225</v>
      </c>
      <c r="H15" s="10" t="s">
        <v>6</v>
      </c>
    </row>
    <row r="16" s="10" customFormat="1" ht="8.25" customHeight="1">
      <c r="G16" s="43"/>
    </row>
    <row r="17" spans="1:12" s="10" customFormat="1" ht="12.75">
      <c r="A17" s="95" t="s">
        <v>7</v>
      </c>
      <c r="B17" s="95"/>
      <c r="C17" s="95"/>
      <c r="D17" s="95"/>
      <c r="G17" s="58">
        <f>SUM(G18:G20)</f>
        <v>38250</v>
      </c>
      <c r="H17" s="15" t="s">
        <v>5</v>
      </c>
      <c r="I17" s="16">
        <v>1</v>
      </c>
      <c r="J17" s="15"/>
      <c r="L17" s="17"/>
    </row>
    <row r="18" spans="1:9" s="10" customFormat="1" ht="15.75" customHeight="1">
      <c r="A18" s="95" t="s">
        <v>41</v>
      </c>
      <c r="B18" s="95"/>
      <c r="C18" s="95"/>
      <c r="D18" s="95"/>
      <c r="G18" s="57">
        <f>G14*G15*2</f>
        <v>11250</v>
      </c>
      <c r="H18" s="10" t="s">
        <v>5</v>
      </c>
      <c r="I18" s="17">
        <f>G18*I17/G17</f>
        <v>0.29411764705882354</v>
      </c>
    </row>
    <row r="19" spans="1:12" s="10" customFormat="1" ht="12.75">
      <c r="A19" s="95" t="s">
        <v>8</v>
      </c>
      <c r="B19" s="95"/>
      <c r="C19" s="95"/>
      <c r="D19" s="95"/>
      <c r="G19" s="42">
        <v>19000</v>
      </c>
      <c r="H19" s="10" t="s">
        <v>5</v>
      </c>
      <c r="I19" s="17">
        <f>IF(G19=0,"",G19*I17/G17)</f>
        <v>0.49673202614379086</v>
      </c>
      <c r="L19" s="17"/>
    </row>
    <row r="20" spans="1:12" s="10" customFormat="1" ht="12.75">
      <c r="A20" s="95" t="s">
        <v>9</v>
      </c>
      <c r="B20" s="95"/>
      <c r="C20" s="95"/>
      <c r="D20" s="95"/>
      <c r="G20" s="42">
        <v>8000</v>
      </c>
      <c r="H20" s="10" t="s">
        <v>5</v>
      </c>
      <c r="I20" s="17">
        <f>G20*I17/G17</f>
        <v>0.20915032679738563</v>
      </c>
      <c r="L20" s="17"/>
    </row>
    <row r="21" spans="1:12" s="10" customFormat="1" ht="12.75">
      <c r="A21" s="9"/>
      <c r="B21" s="9"/>
      <c r="C21" s="9"/>
      <c r="D21" s="9"/>
      <c r="G21" s="42"/>
      <c r="I21" s="17"/>
      <c r="L21" s="17"/>
    </row>
    <row r="22" spans="1:12" s="10" customFormat="1" ht="12.75" customHeight="1">
      <c r="A22" s="99" t="s">
        <v>52</v>
      </c>
      <c r="B22" s="99"/>
      <c r="C22" s="99"/>
      <c r="D22" s="99"/>
      <c r="E22" s="99"/>
      <c r="F22" s="99"/>
      <c r="G22" s="99"/>
      <c r="H22" s="99"/>
      <c r="I22" s="59">
        <f>I18+I19</f>
        <v>0.7908496732026145</v>
      </c>
      <c r="L22" s="17"/>
    </row>
    <row r="23" spans="1:12" s="10" customFormat="1" ht="12.75" customHeight="1">
      <c r="A23" s="9"/>
      <c r="B23" s="9"/>
      <c r="C23" s="9"/>
      <c r="D23" s="9"/>
      <c r="F23" s="60"/>
      <c r="G23" s="60"/>
      <c r="H23" s="60"/>
      <c r="I23" s="59"/>
      <c r="L23" s="17"/>
    </row>
    <row r="24" spans="1:12" s="10" customFormat="1" ht="12.75">
      <c r="A24" s="18" t="s">
        <v>68</v>
      </c>
      <c r="B24" s="18"/>
      <c r="C24" s="9"/>
      <c r="D24" s="9"/>
      <c r="H24" s="19"/>
      <c r="L24" s="17"/>
    </row>
    <row r="25" spans="1:12" s="10" customFormat="1" ht="12.75">
      <c r="A25" s="18" t="s">
        <v>69</v>
      </c>
      <c r="B25" s="18"/>
      <c r="C25" s="9"/>
      <c r="D25" s="9"/>
      <c r="H25" s="19"/>
      <c r="L25" s="17"/>
    </row>
    <row r="26" s="10" customFormat="1" ht="12.75"/>
    <row r="27" s="10" customFormat="1" ht="12.75">
      <c r="H27" s="26"/>
    </row>
    <row r="28" spans="1:8" s="10" customFormat="1" ht="12.75">
      <c r="A28" s="4" t="s">
        <v>13</v>
      </c>
      <c r="B28" s="4"/>
      <c r="H28" s="26"/>
    </row>
    <row r="29" spans="1:8" s="10" customFormat="1" ht="9" customHeight="1">
      <c r="A29" s="4"/>
      <c r="B29" s="4"/>
      <c r="H29" s="26"/>
    </row>
    <row r="30" spans="3:7" s="10" customFormat="1" ht="12.75">
      <c r="C30" s="10" t="s">
        <v>8</v>
      </c>
      <c r="E30" s="2"/>
      <c r="G30" s="61">
        <f>I22</f>
        <v>0.7908496732026145</v>
      </c>
    </row>
    <row r="31" s="10" customFormat="1" ht="12.75"/>
    <row r="32" spans="3:8" s="10" customFormat="1" ht="12.75">
      <c r="C32" s="10" t="s">
        <v>53</v>
      </c>
      <c r="H32" s="3"/>
    </row>
    <row r="33" spans="3:10" s="10" customFormat="1" ht="12.75">
      <c r="C33" s="10" t="s">
        <v>70</v>
      </c>
      <c r="I33" s="3"/>
      <c r="J33" s="3"/>
    </row>
    <row r="34" spans="9:10" s="10" customFormat="1" ht="12.75">
      <c r="I34" s="3"/>
      <c r="J34" s="3"/>
    </row>
    <row r="35" spans="1:2" s="10" customFormat="1" ht="22.5" customHeight="1">
      <c r="A35" s="13" t="s">
        <v>42</v>
      </c>
      <c r="B35" s="13"/>
    </row>
    <row r="36" s="10" customFormat="1" ht="7.5" customHeight="1"/>
    <row r="37" spans="1:12" s="10" customFormat="1" ht="12.75">
      <c r="A37" s="33" t="s">
        <v>43</v>
      </c>
      <c r="B37" s="3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s="10" customFormat="1" ht="12.75">
      <c r="A38" s="23"/>
      <c r="B38" s="2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3" s="10" customFormat="1" ht="12.75">
      <c r="A39" s="73">
        <v>0.01</v>
      </c>
      <c r="B39" s="73" t="s">
        <v>88</v>
      </c>
      <c r="C39" s="34" t="s">
        <v>26</v>
      </c>
      <c r="D39" s="2"/>
      <c r="E39" s="2"/>
      <c r="F39" s="2"/>
      <c r="G39" s="38">
        <f>H9*A39</f>
        <v>1250</v>
      </c>
      <c r="H39" s="34" t="s">
        <v>17</v>
      </c>
      <c r="I39" s="2"/>
      <c r="J39" s="2"/>
      <c r="K39" s="2"/>
      <c r="L39" s="72"/>
      <c r="M39" s="10" t="s">
        <v>86</v>
      </c>
    </row>
    <row r="40" spans="1:12" s="10" customFormat="1" ht="12.75">
      <c r="A40" s="44">
        <f>H10</f>
        <v>12</v>
      </c>
      <c r="B40" s="44"/>
      <c r="C40" s="34" t="s">
        <v>25</v>
      </c>
      <c r="D40" s="2"/>
      <c r="E40" s="2"/>
      <c r="F40" s="2"/>
      <c r="G40" s="38">
        <f>G39*A40</f>
        <v>15000</v>
      </c>
      <c r="H40" s="34" t="s">
        <v>17</v>
      </c>
      <c r="I40" s="2"/>
      <c r="J40" s="2"/>
      <c r="K40" s="2"/>
      <c r="L40" s="2"/>
    </row>
    <row r="41" spans="1:13" s="10" customFormat="1" ht="12.75" customHeight="1">
      <c r="A41" s="10" t="s">
        <v>84</v>
      </c>
      <c r="G41" s="26">
        <f>SUM(G40/2*80/100)</f>
        <v>6000</v>
      </c>
      <c r="H41" s="6" t="s">
        <v>14</v>
      </c>
      <c r="I41" s="39">
        <v>1.19</v>
      </c>
      <c r="J41" s="31" t="s">
        <v>16</v>
      </c>
      <c r="K41" s="7">
        <f>SUM(G41*1.19)</f>
        <v>7140</v>
      </c>
      <c r="M41" s="71">
        <v>44012</v>
      </c>
    </row>
    <row r="42" spans="1:13" s="10" customFormat="1" ht="12.75" customHeight="1">
      <c r="A42" s="10" t="s">
        <v>85</v>
      </c>
      <c r="G42" s="26">
        <f>SUM(G40/2*80/100)</f>
        <v>6000</v>
      </c>
      <c r="H42" s="35" t="s">
        <v>14</v>
      </c>
      <c r="I42" s="39">
        <v>1.16</v>
      </c>
      <c r="J42" s="31" t="s">
        <v>16</v>
      </c>
      <c r="K42" s="7">
        <f>SUM(G42*1.16)</f>
        <v>6959.999999999999</v>
      </c>
      <c r="M42" s="71">
        <v>44196</v>
      </c>
    </row>
    <row r="43" spans="1:11" s="10" customFormat="1" ht="12.75" customHeight="1">
      <c r="A43" s="10" t="s">
        <v>71</v>
      </c>
      <c r="G43" s="7">
        <f>SUM(G40*20/100)</f>
        <v>3000</v>
      </c>
      <c r="H43" s="10" t="s">
        <v>74</v>
      </c>
      <c r="K43" s="10" t="s">
        <v>72</v>
      </c>
    </row>
    <row r="44" spans="1:12" s="10" customFormat="1" ht="12.75" customHeight="1">
      <c r="A44" s="3"/>
      <c r="B44" s="3"/>
      <c r="G44" s="26"/>
      <c r="H44" s="10" t="s">
        <v>75</v>
      </c>
      <c r="K44" s="10" t="s">
        <v>73</v>
      </c>
      <c r="L44" s="3"/>
    </row>
    <row r="45" spans="1:12" s="10" customFormat="1" ht="12.75" customHeight="1">
      <c r="A45" s="3"/>
      <c r="B45" s="3"/>
      <c r="G45" s="26"/>
      <c r="L45" s="3"/>
    </row>
    <row r="46" spans="1:12" s="10" customFormat="1" ht="12.75" customHeight="1">
      <c r="A46" s="10" t="s">
        <v>87</v>
      </c>
      <c r="B46" s="3"/>
      <c r="G46" s="26"/>
      <c r="L46" s="3"/>
    </row>
    <row r="47" spans="2:12" s="10" customFormat="1" ht="12.75" customHeight="1">
      <c r="B47" s="3"/>
      <c r="G47" s="26"/>
      <c r="L47" s="3"/>
    </row>
    <row r="48" spans="1:2" s="10" customFormat="1" ht="12.75" customHeight="1">
      <c r="A48" s="4" t="s">
        <v>104</v>
      </c>
      <c r="B48" s="4"/>
    </row>
    <row r="49" spans="1:2" s="10" customFormat="1" ht="12.75" customHeight="1">
      <c r="A49" s="4"/>
      <c r="B49" s="4"/>
    </row>
    <row r="50" spans="8:13" s="10" customFormat="1" ht="12.75" customHeight="1">
      <c r="H50" s="75"/>
      <c r="I50" s="14"/>
      <c r="J50" s="14"/>
      <c r="K50" s="14"/>
      <c r="L50" s="29"/>
      <c r="M50" s="76"/>
    </row>
    <row r="51" spans="1:8" s="10" customFormat="1" ht="12.75" customHeight="1">
      <c r="A51" s="54" t="s">
        <v>35</v>
      </c>
      <c r="B51" s="54"/>
      <c r="C51" s="35"/>
      <c r="F51" s="14"/>
      <c r="G51" s="27"/>
      <c r="H51" s="77"/>
    </row>
    <row r="52" spans="1:11" s="10" customFormat="1" ht="12.75" customHeight="1">
      <c r="A52" s="25">
        <f>H9</f>
        <v>125000</v>
      </c>
      <c r="B52" s="25"/>
      <c r="C52" s="27" t="s">
        <v>18</v>
      </c>
      <c r="D52" s="41">
        <v>0.0003</v>
      </c>
      <c r="E52" s="41" t="s">
        <v>18</v>
      </c>
      <c r="F52" s="40">
        <f>G14</f>
        <v>25</v>
      </c>
      <c r="G52" s="40" t="s">
        <v>14</v>
      </c>
      <c r="H52" s="40">
        <f>H10</f>
        <v>12</v>
      </c>
      <c r="I52" s="70" t="s">
        <v>16</v>
      </c>
      <c r="J52" s="86">
        <f>A52*D52*F52*H52</f>
        <v>11250</v>
      </c>
      <c r="K52" s="10" t="s">
        <v>105</v>
      </c>
    </row>
    <row r="53" spans="1:13" s="10" customFormat="1" ht="12.75" customHeight="1">
      <c r="A53" s="54" t="s">
        <v>28</v>
      </c>
      <c r="B53" s="54"/>
      <c r="C53" s="35"/>
      <c r="F53" s="14" t="s">
        <v>106</v>
      </c>
      <c r="G53" s="27"/>
      <c r="H53" s="77" t="s">
        <v>27</v>
      </c>
      <c r="I53" s="27"/>
      <c r="J53" s="79"/>
      <c r="K53" s="10" t="s">
        <v>107</v>
      </c>
      <c r="L53" s="29"/>
      <c r="M53" s="76"/>
    </row>
    <row r="54" spans="9:13" s="10" customFormat="1" ht="12.75" customHeight="1">
      <c r="I54" s="27"/>
      <c r="J54" s="79"/>
      <c r="K54" s="14"/>
      <c r="L54" s="29"/>
      <c r="M54" s="76"/>
    </row>
    <row r="55" spans="1:13" s="10" customFormat="1" ht="12.75" customHeight="1">
      <c r="A55" s="14" t="s">
        <v>36</v>
      </c>
      <c r="B55" s="14"/>
      <c r="E55" s="14"/>
      <c r="F55" s="14"/>
      <c r="G55" s="28"/>
      <c r="M55" s="76"/>
    </row>
    <row r="56" spans="1:13" s="10" customFormat="1" ht="12.75" customHeight="1">
      <c r="A56" s="80">
        <f>G15</f>
        <v>225</v>
      </c>
      <c r="B56" s="80"/>
      <c r="C56" s="35" t="s">
        <v>14</v>
      </c>
      <c r="D56" s="78">
        <v>0.3</v>
      </c>
      <c r="E56" s="35" t="s">
        <v>14</v>
      </c>
      <c r="F56" s="85">
        <f>G14</f>
        <v>25</v>
      </c>
      <c r="I56" s="81" t="s">
        <v>16</v>
      </c>
      <c r="J56" s="45">
        <f>A56*D56*F56</f>
        <v>1687.5</v>
      </c>
      <c r="K56" s="10" t="s">
        <v>108</v>
      </c>
      <c r="M56" s="76"/>
    </row>
    <row r="57" spans="1:13" ht="12.75">
      <c r="A57" s="82" t="s">
        <v>6</v>
      </c>
      <c r="B57" s="82"/>
      <c r="C57" s="10"/>
      <c r="D57" s="10"/>
      <c r="E57" s="10"/>
      <c r="F57" s="10" t="s">
        <v>106</v>
      </c>
      <c r="G57" s="10"/>
      <c r="H57" s="77"/>
      <c r="I57" s="27"/>
      <c r="J57" s="79"/>
      <c r="K57" s="10" t="s">
        <v>109</v>
      </c>
      <c r="L57" s="29"/>
      <c r="M57" s="76"/>
    </row>
    <row r="58" spans="1:13" ht="12" customHeight="1">
      <c r="A58" s="82"/>
      <c r="B58" s="82"/>
      <c r="C58" s="10"/>
      <c r="D58" s="10"/>
      <c r="E58" s="10"/>
      <c r="F58" s="10"/>
      <c r="G58" s="10"/>
      <c r="H58" s="77"/>
      <c r="I58" s="27"/>
      <c r="J58" s="79"/>
      <c r="K58" s="14"/>
      <c r="L58" s="29"/>
      <c r="M58" s="76"/>
    </row>
    <row r="59" spans="1:13" s="10" customFormat="1" ht="13.5" thickBot="1">
      <c r="A59" s="83" t="s">
        <v>29</v>
      </c>
      <c r="B59" s="83"/>
      <c r="C59" s="83"/>
      <c r="D59" s="83"/>
      <c r="E59" s="83"/>
      <c r="F59" s="83"/>
      <c r="G59" s="83"/>
      <c r="H59" s="83"/>
      <c r="I59" s="83"/>
      <c r="J59" s="84">
        <f>SUM(J52-J56)</f>
        <v>9562.5</v>
      </c>
      <c r="K59" s="83"/>
      <c r="L59" s="83"/>
      <c r="M59" s="83"/>
    </row>
    <row r="60" spans="1:13" s="10" customFormat="1" ht="13.5" thickTop="1">
      <c r="A60" s="83" t="s">
        <v>17</v>
      </c>
      <c r="B60" s="83"/>
      <c r="C60" s="14" t="s">
        <v>17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10" customFormat="1" ht="12.75">
      <c r="A61" s="64" t="s">
        <v>110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s="10" customFormat="1" ht="12.75">
      <c r="A62" s="64" t="s">
        <v>111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s="10" customFormat="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s="10" customFormat="1" ht="15.75">
      <c r="A64" s="13" t="s">
        <v>30</v>
      </c>
      <c r="B64" s="1"/>
      <c r="C64" s="1"/>
      <c r="D64" s="1"/>
      <c r="E64" s="1"/>
      <c r="F64" s="1"/>
      <c r="G64" s="1"/>
      <c r="H64" s="64"/>
      <c r="I64" s="64"/>
      <c r="J64" s="64"/>
      <c r="K64" s="64"/>
      <c r="L64" s="64"/>
      <c r="M64" s="64"/>
    </row>
    <row r="65" spans="1:13" s="10" customFormat="1" ht="12.75">
      <c r="A65" s="55"/>
      <c r="B65" s="55"/>
      <c r="C65" s="55"/>
      <c r="D65" s="55"/>
      <c r="E65" s="55"/>
      <c r="F65" s="55"/>
      <c r="G65" s="55"/>
      <c r="H65" s="64"/>
      <c r="I65" s="64"/>
      <c r="J65" s="64"/>
      <c r="K65" s="64"/>
      <c r="L65" s="64"/>
      <c r="M65" s="64"/>
    </row>
    <row r="66" spans="1:13" s="10" customFormat="1" ht="12.75">
      <c r="A66" s="4" t="s">
        <v>10</v>
      </c>
      <c r="B66" s="4"/>
      <c r="C66" s="4"/>
      <c r="G66" s="26" t="s">
        <v>17</v>
      </c>
      <c r="H66" s="64"/>
      <c r="I66" s="64"/>
      <c r="J66" s="64"/>
      <c r="K66" s="64"/>
      <c r="L66" s="64"/>
      <c r="M66" s="64"/>
    </row>
    <row r="67" spans="1:13" s="10" customFormat="1" ht="12.75">
      <c r="A67" s="4"/>
      <c r="B67" s="4"/>
      <c r="C67" s="4"/>
      <c r="H67" s="64"/>
      <c r="I67" s="64"/>
      <c r="J67" s="64"/>
      <c r="K67" s="64"/>
      <c r="L67" s="64"/>
      <c r="M67" s="64"/>
    </row>
    <row r="68" spans="1:13" s="10" customFormat="1" ht="12.75">
      <c r="A68" s="4" t="s">
        <v>112</v>
      </c>
      <c r="B68" s="4"/>
      <c r="C68" s="4"/>
      <c r="H68" s="64"/>
      <c r="I68" s="64"/>
      <c r="J68" s="64"/>
      <c r="K68" s="64"/>
      <c r="L68" s="64"/>
      <c r="M68" s="64"/>
    </row>
    <row r="69" spans="3:13" s="10" customFormat="1" ht="12.75">
      <c r="C69" s="9" t="s">
        <v>44</v>
      </c>
      <c r="D69" s="9"/>
      <c r="E69" s="9"/>
      <c r="H69" s="21">
        <v>6100</v>
      </c>
      <c r="I69" s="64"/>
      <c r="J69" s="64"/>
      <c r="K69" s="64"/>
      <c r="L69" s="64"/>
      <c r="M69" s="64"/>
    </row>
    <row r="70" spans="3:8" s="10" customFormat="1" ht="12.75">
      <c r="C70" s="9" t="s">
        <v>45</v>
      </c>
      <c r="D70" s="9"/>
      <c r="E70" s="9"/>
      <c r="F70" s="9"/>
      <c r="H70" s="21">
        <v>2000</v>
      </c>
    </row>
    <row r="71" spans="3:8" s="10" customFormat="1" ht="12.75">
      <c r="C71" s="9" t="s">
        <v>56</v>
      </c>
      <c r="D71" s="9"/>
      <c r="E71" s="9"/>
      <c r="F71" s="9"/>
      <c r="H71" s="21">
        <v>300</v>
      </c>
    </row>
    <row r="72" spans="3:8" s="10" customFormat="1" ht="12.75">
      <c r="C72" s="9" t="s">
        <v>89</v>
      </c>
      <c r="D72" s="9"/>
      <c r="E72" s="9"/>
      <c r="F72" s="9"/>
      <c r="H72" s="22">
        <v>4812</v>
      </c>
    </row>
    <row r="73" spans="3:10" s="4" customFormat="1" ht="13.5" thickBot="1">
      <c r="C73" s="48" t="s">
        <v>90</v>
      </c>
      <c r="D73" s="33"/>
      <c r="E73" s="33"/>
      <c r="F73" s="33"/>
      <c r="H73" s="53">
        <f>SUM(H69:H72)</f>
        <v>13212</v>
      </c>
      <c r="J73" s="4" t="s">
        <v>17</v>
      </c>
    </row>
    <row r="74" spans="3:8" s="10" customFormat="1" ht="13.5" thickTop="1">
      <c r="C74" s="34"/>
      <c r="D74" s="9"/>
      <c r="E74" s="9"/>
      <c r="F74" s="9"/>
      <c r="H74" s="49"/>
    </row>
    <row r="75" spans="1:4" s="10" customFormat="1" ht="12.75">
      <c r="A75" s="4" t="s">
        <v>91</v>
      </c>
      <c r="B75" s="4"/>
      <c r="C75" s="20"/>
      <c r="D75" s="20"/>
    </row>
    <row r="76" spans="3:8" s="10" customFormat="1" ht="12.75">
      <c r="C76" s="9" t="s">
        <v>92</v>
      </c>
      <c r="D76" s="9"/>
      <c r="E76" s="9"/>
      <c r="F76" s="9"/>
      <c r="H76" s="21">
        <v>6100</v>
      </c>
    </row>
    <row r="77" spans="3:8" s="10" customFormat="1" ht="12.75">
      <c r="C77" s="9" t="s">
        <v>93</v>
      </c>
      <c r="D77" s="9"/>
      <c r="E77" s="9"/>
      <c r="F77" s="9"/>
      <c r="H77" s="21">
        <v>2580</v>
      </c>
    </row>
    <row r="78" spans="3:8" s="10" customFormat="1" ht="12.75">
      <c r="C78" s="9" t="s">
        <v>94</v>
      </c>
      <c r="D78" s="9"/>
      <c r="E78" s="9"/>
      <c r="F78" s="9"/>
      <c r="H78" s="21">
        <v>300</v>
      </c>
    </row>
    <row r="79" spans="3:8" s="10" customFormat="1" ht="12.75">
      <c r="C79" s="9" t="s">
        <v>95</v>
      </c>
      <c r="D79" s="9"/>
      <c r="E79" s="9"/>
      <c r="F79" s="9"/>
      <c r="H79" s="22">
        <v>4812</v>
      </c>
    </row>
    <row r="80" spans="1:8" s="10" customFormat="1" ht="13.5" thickBot="1">
      <c r="A80" s="4"/>
      <c r="B80" s="4"/>
      <c r="C80" s="48" t="s">
        <v>96</v>
      </c>
      <c r="D80" s="33"/>
      <c r="E80" s="33"/>
      <c r="F80" s="33"/>
      <c r="G80" s="4"/>
      <c r="H80" s="53">
        <f>SUM(H76:H79)</f>
        <v>13792</v>
      </c>
    </row>
    <row r="81" spans="3:8" s="10" customFormat="1" ht="13.5" thickTop="1">
      <c r="C81" s="34"/>
      <c r="D81" s="9"/>
      <c r="E81" s="9"/>
      <c r="F81" s="9"/>
      <c r="H81" s="49"/>
    </row>
    <row r="82" spans="1:8" s="10" customFormat="1" ht="12.75">
      <c r="A82" s="4" t="s">
        <v>97</v>
      </c>
      <c r="B82" s="4"/>
      <c r="C82" s="34"/>
      <c r="D82" s="9"/>
      <c r="E82" s="9"/>
      <c r="F82" s="9"/>
      <c r="H82" s="49"/>
    </row>
    <row r="83" spans="3:8" s="10" customFormat="1" ht="12.75">
      <c r="C83" s="95" t="s">
        <v>11</v>
      </c>
      <c r="D83" s="95"/>
      <c r="E83" s="95"/>
      <c r="F83" s="9"/>
      <c r="H83" s="21">
        <v>420</v>
      </c>
    </row>
    <row r="84" spans="3:8" s="10" customFormat="1" ht="12.75">
      <c r="C84" s="95" t="s">
        <v>12</v>
      </c>
      <c r="D84" s="95"/>
      <c r="E84" s="95"/>
      <c r="F84" s="9"/>
      <c r="H84" s="21">
        <v>477</v>
      </c>
    </row>
    <row r="85" spans="3:8" s="10" customFormat="1" ht="12.75">
      <c r="C85" s="95" t="s">
        <v>46</v>
      </c>
      <c r="D85" s="95"/>
      <c r="E85" s="95"/>
      <c r="F85" s="9"/>
      <c r="H85" s="21">
        <v>0</v>
      </c>
    </row>
    <row r="86" spans="3:8" s="10" customFormat="1" ht="12.75">
      <c r="C86" s="9" t="s">
        <v>54</v>
      </c>
      <c r="D86" s="9"/>
      <c r="E86" s="9"/>
      <c r="F86" s="9"/>
      <c r="H86" s="21">
        <v>0</v>
      </c>
    </row>
    <row r="87" spans="3:8" s="10" customFormat="1" ht="15">
      <c r="C87" s="95" t="s">
        <v>47</v>
      </c>
      <c r="D87" s="95"/>
      <c r="E87" s="95"/>
      <c r="F87" s="96"/>
      <c r="G87" s="96"/>
      <c r="H87" s="22">
        <v>0</v>
      </c>
    </row>
    <row r="88" spans="3:10" s="10" customFormat="1" ht="15.75" thickBot="1">
      <c r="C88" s="97" t="s">
        <v>32</v>
      </c>
      <c r="D88" s="98"/>
      <c r="E88" s="98"/>
      <c r="F88" s="96"/>
      <c r="G88" s="96"/>
      <c r="H88" s="53">
        <f>SUM(H83:H87)</f>
        <v>897</v>
      </c>
      <c r="J88" s="10" t="s">
        <v>17</v>
      </c>
    </row>
    <row r="89" spans="3:7" s="10" customFormat="1" ht="13.5" thickTop="1">
      <c r="C89" s="23"/>
      <c r="D89" s="23"/>
      <c r="E89" s="23"/>
      <c r="F89" s="23"/>
      <c r="G89" s="24"/>
    </row>
    <row r="90" spans="1:8" s="10" customFormat="1" ht="12.75">
      <c r="A90" s="4" t="s">
        <v>98</v>
      </c>
      <c r="B90" s="4"/>
      <c r="C90" s="34"/>
      <c r="D90" s="9"/>
      <c r="E90" s="9"/>
      <c r="F90" s="9"/>
      <c r="H90" s="49"/>
    </row>
    <row r="91" spans="3:8" s="10" customFormat="1" ht="12.75">
      <c r="C91" s="9" t="s">
        <v>11</v>
      </c>
      <c r="D91" s="9"/>
      <c r="E91" s="9"/>
      <c r="F91" s="9"/>
      <c r="H91" s="21">
        <v>0</v>
      </c>
    </row>
    <row r="92" spans="3:8" s="10" customFormat="1" ht="12.75">
      <c r="C92" s="9" t="s">
        <v>12</v>
      </c>
      <c r="D92" s="9"/>
      <c r="E92" s="9"/>
      <c r="F92" s="9"/>
      <c r="H92" s="21">
        <v>477</v>
      </c>
    </row>
    <row r="93" spans="3:8" s="10" customFormat="1" ht="12.75">
      <c r="C93" s="9" t="s">
        <v>46</v>
      </c>
      <c r="D93" s="9"/>
      <c r="E93" s="9"/>
      <c r="F93" s="9"/>
      <c r="H93" s="21">
        <v>0</v>
      </c>
    </row>
    <row r="94" spans="3:8" s="10" customFormat="1" ht="12.75">
      <c r="C94" s="9" t="s">
        <v>54</v>
      </c>
      <c r="D94" s="9"/>
      <c r="E94" s="9"/>
      <c r="F94" s="9"/>
      <c r="H94" s="21">
        <v>0</v>
      </c>
    </row>
    <row r="95" spans="3:8" s="10" customFormat="1" ht="15">
      <c r="C95" s="9" t="s">
        <v>47</v>
      </c>
      <c r="D95" s="9"/>
      <c r="E95" s="9"/>
      <c r="F95" s="69"/>
      <c r="G95" s="69"/>
      <c r="H95" s="22">
        <v>0</v>
      </c>
    </row>
    <row r="96" spans="3:8" s="10" customFormat="1" ht="15.75" thickBot="1">
      <c r="C96" s="48" t="s">
        <v>32</v>
      </c>
      <c r="D96" s="23"/>
      <c r="E96" s="23"/>
      <c r="F96" s="69"/>
      <c r="G96" s="69"/>
      <c r="H96" s="53">
        <f>SUM(H91:H95)</f>
        <v>477</v>
      </c>
    </row>
    <row r="97" spans="3:7" s="10" customFormat="1" ht="13.5" thickTop="1">
      <c r="C97" s="23"/>
      <c r="D97" s="23"/>
      <c r="E97" s="23"/>
      <c r="F97" s="23"/>
      <c r="G97" s="24"/>
    </row>
    <row r="98" spans="1:7" s="10" customFormat="1" ht="12.75">
      <c r="A98" s="74" t="s">
        <v>99</v>
      </c>
      <c r="C98" s="23"/>
      <c r="D98" s="23"/>
      <c r="E98" s="23"/>
      <c r="F98" s="23"/>
      <c r="G98" s="24"/>
    </row>
    <row r="99" spans="1:7" s="10" customFormat="1" ht="12.75">
      <c r="A99" s="74" t="s">
        <v>100</v>
      </c>
      <c r="C99" s="23"/>
      <c r="D99" s="23"/>
      <c r="E99" s="23"/>
      <c r="F99" s="23"/>
      <c r="G99" s="24"/>
    </row>
    <row r="100" spans="3:7" s="10" customFormat="1" ht="12.75">
      <c r="C100" s="23"/>
      <c r="D100" s="23"/>
      <c r="E100" s="23"/>
      <c r="F100" s="23"/>
      <c r="G100" s="24"/>
    </row>
    <row r="101" spans="1:10" s="10" customFormat="1" ht="12.75">
      <c r="A101" s="3" t="s">
        <v>1</v>
      </c>
      <c r="B101" s="3"/>
      <c r="C101" s="23"/>
      <c r="D101" s="23"/>
      <c r="E101" s="23"/>
      <c r="F101" s="23"/>
      <c r="G101" s="24"/>
      <c r="H101" s="26">
        <f>SUM(H88+H73+H80+H96)</f>
        <v>28378</v>
      </c>
      <c r="J101" s="50" t="s">
        <v>17</v>
      </c>
    </row>
    <row r="102" spans="1:8" s="10" customFormat="1" ht="12.75">
      <c r="A102" s="10" t="s">
        <v>101</v>
      </c>
      <c r="C102" s="3"/>
      <c r="G102" s="46"/>
      <c r="H102" s="26">
        <f>G41</f>
        <v>6000</v>
      </c>
    </row>
    <row r="103" spans="1:8" s="10" customFormat="1" ht="12.75">
      <c r="A103" s="10" t="s">
        <v>102</v>
      </c>
      <c r="C103" s="3"/>
      <c r="G103" s="46"/>
      <c r="H103" s="26">
        <f>G42</f>
        <v>6000</v>
      </c>
    </row>
    <row r="104" spans="1:8" ht="12.75">
      <c r="A104" s="10" t="s">
        <v>48</v>
      </c>
      <c r="B104" s="10"/>
      <c r="H104" s="47">
        <f>G43</f>
        <v>3000</v>
      </c>
    </row>
    <row r="105" spans="1:8" s="4" customFormat="1" ht="12.75">
      <c r="A105" s="32" t="s">
        <v>113</v>
      </c>
      <c r="B105" s="32"/>
      <c r="H105" s="87">
        <f>H101-H102-H103-H104</f>
        <v>13378</v>
      </c>
    </row>
    <row r="106" spans="1:8" s="4" customFormat="1" ht="12.75">
      <c r="A106" s="88" t="s">
        <v>114</v>
      </c>
      <c r="B106" s="88"/>
      <c r="C106" s="10"/>
      <c r="D106" s="10"/>
      <c r="E106" s="10"/>
      <c r="F106" s="10"/>
      <c r="G106" s="10"/>
      <c r="H106" s="89">
        <f>J52</f>
        <v>11250</v>
      </c>
    </row>
    <row r="107" spans="1:8" s="4" customFormat="1" ht="13.5" thickBot="1">
      <c r="A107" s="32" t="s">
        <v>115</v>
      </c>
      <c r="B107" s="32"/>
      <c r="H107" s="90">
        <f>H105-H106</f>
        <v>2128</v>
      </c>
    </row>
    <row r="108" ht="13.5" thickTop="1"/>
    <row r="109" spans="1:2" ht="12.75">
      <c r="A109" s="4" t="s">
        <v>31</v>
      </c>
      <c r="B109" s="4"/>
    </row>
    <row r="110" spans="1:3" ht="12.75">
      <c r="A110" s="10" t="s">
        <v>76</v>
      </c>
      <c r="B110" s="10"/>
      <c r="C110" s="3"/>
    </row>
    <row r="113" spans="1:2" ht="15.75">
      <c r="A113" s="13" t="s">
        <v>65</v>
      </c>
      <c r="B113" s="13"/>
    </row>
    <row r="114" spans="1:12" ht="12.75">
      <c r="A114" s="4" t="s">
        <v>116</v>
      </c>
      <c r="L114" s="14"/>
    </row>
    <row r="115" spans="1:12" ht="12.75">
      <c r="A115" s="4"/>
      <c r="G115" s="92" t="s">
        <v>121</v>
      </c>
      <c r="H115" s="92" t="s">
        <v>122</v>
      </c>
      <c r="L115" s="14"/>
    </row>
    <row r="116" spans="3:12" ht="12.75">
      <c r="C116" s="10" t="s">
        <v>117</v>
      </c>
      <c r="D116" s="10"/>
      <c r="E116" s="10"/>
      <c r="F116" s="10"/>
      <c r="G116" s="26">
        <f>H73</f>
        <v>13212</v>
      </c>
      <c r="L116" s="14"/>
    </row>
    <row r="117" spans="3:12" ht="12.75">
      <c r="C117" s="10" t="s">
        <v>118</v>
      </c>
      <c r="D117" s="10"/>
      <c r="E117" s="10"/>
      <c r="F117" s="10"/>
      <c r="H117" s="26">
        <f>H80</f>
        <v>13792</v>
      </c>
      <c r="L117" s="14"/>
    </row>
    <row r="118" spans="3:12" ht="12.75">
      <c r="C118" s="10" t="s">
        <v>119</v>
      </c>
      <c r="D118" s="10"/>
      <c r="E118" s="10"/>
      <c r="F118" s="10"/>
      <c r="G118" s="26">
        <f>H88</f>
        <v>897</v>
      </c>
      <c r="L118" s="14"/>
    </row>
    <row r="119" spans="3:12" ht="12.75">
      <c r="C119" s="10" t="s">
        <v>120</v>
      </c>
      <c r="D119" s="10"/>
      <c r="E119" s="10"/>
      <c r="F119" s="10"/>
      <c r="H119" s="26">
        <f>H96</f>
        <v>477</v>
      </c>
      <c r="L119" s="14"/>
    </row>
    <row r="120" spans="3:12" ht="13.5" thickBot="1">
      <c r="C120" s="10" t="s">
        <v>57</v>
      </c>
      <c r="D120" s="10"/>
      <c r="E120" s="10"/>
      <c r="F120" s="10"/>
      <c r="G120" s="65"/>
      <c r="H120" s="65"/>
      <c r="L120" s="14"/>
    </row>
    <row r="121" spans="3:12" ht="13.5" thickTop="1">
      <c r="C121" s="10" t="s">
        <v>77</v>
      </c>
      <c r="D121" s="10"/>
      <c r="E121" s="10"/>
      <c r="F121" s="10"/>
      <c r="G121" s="10"/>
      <c r="L121" s="14"/>
    </row>
    <row r="122" spans="3:12" ht="12.75">
      <c r="C122" s="10"/>
      <c r="D122" s="10"/>
      <c r="E122" s="10"/>
      <c r="F122" s="10"/>
      <c r="G122" s="10"/>
      <c r="L122" s="14"/>
    </row>
    <row r="123" spans="3:12" ht="12.75">
      <c r="C123" s="10" t="s">
        <v>58</v>
      </c>
      <c r="D123" s="10"/>
      <c r="E123" s="10"/>
      <c r="F123" s="10"/>
      <c r="G123" s="26">
        <f>G116*G120</f>
        <v>0</v>
      </c>
      <c r="H123" s="47">
        <f>H117*H120</f>
        <v>0</v>
      </c>
      <c r="L123" s="14"/>
    </row>
    <row r="124" spans="3:12" ht="12.75">
      <c r="C124" s="10"/>
      <c r="D124" s="10"/>
      <c r="E124" s="10"/>
      <c r="F124" s="10"/>
      <c r="G124" s="26"/>
      <c r="L124" s="14"/>
    </row>
    <row r="125" spans="1:13" ht="12.75">
      <c r="A125" s="1" t="s">
        <v>123</v>
      </c>
      <c r="G125" s="47">
        <f>SUM(G41)</f>
        <v>6000</v>
      </c>
      <c r="M125" s="1" t="s">
        <v>86</v>
      </c>
    </row>
    <row r="126" spans="1:7" ht="12.75">
      <c r="A126" s="1" t="s">
        <v>64</v>
      </c>
      <c r="G126" s="47">
        <f>SUM(H73)</f>
        <v>13212</v>
      </c>
    </row>
    <row r="127" spans="1:13" s="4" customFormat="1" ht="13.5" thickBot="1">
      <c r="A127" s="32" t="s">
        <v>125</v>
      </c>
      <c r="B127" s="32"/>
      <c r="G127" s="52">
        <f>SUM(G125-G126)</f>
        <v>-7212</v>
      </c>
      <c r="H127" s="5" t="s">
        <v>14</v>
      </c>
      <c r="I127" s="4">
        <v>1.19</v>
      </c>
      <c r="J127" s="51" t="s">
        <v>16</v>
      </c>
      <c r="K127" s="7">
        <f>SUM(G127*119/100)</f>
        <v>-8582.28</v>
      </c>
      <c r="M127" s="71">
        <v>44012</v>
      </c>
    </row>
    <row r="128" spans="1:11" s="4" customFormat="1" ht="13.5" thickTop="1">
      <c r="A128" s="32"/>
      <c r="B128" s="32"/>
      <c r="G128" s="91"/>
      <c r="H128" s="5"/>
      <c r="J128" s="51"/>
      <c r="K128" s="10" t="s">
        <v>78</v>
      </c>
    </row>
    <row r="129" spans="1:12" s="4" customFormat="1" ht="12.75">
      <c r="A129" s="32"/>
      <c r="B129" s="32"/>
      <c r="G129" s="91"/>
      <c r="H129" s="5"/>
      <c r="J129" s="51"/>
      <c r="K129" s="10" t="s">
        <v>79</v>
      </c>
      <c r="L129" s="10"/>
    </row>
    <row r="130" spans="1:12" s="4" customFormat="1" ht="12.75">
      <c r="A130" s="1" t="s">
        <v>124</v>
      </c>
      <c r="B130" s="1"/>
      <c r="C130" s="1"/>
      <c r="D130" s="1"/>
      <c r="E130" s="1"/>
      <c r="F130" s="1"/>
      <c r="G130" s="47">
        <f>G42</f>
        <v>6000</v>
      </c>
      <c r="H130" s="1"/>
      <c r="I130" s="1"/>
      <c r="J130" s="1"/>
      <c r="K130" s="1"/>
      <c r="L130" s="1"/>
    </row>
    <row r="131" spans="1:12" s="4" customFormat="1" ht="12.75">
      <c r="A131" s="1" t="s">
        <v>64</v>
      </c>
      <c r="B131" s="1"/>
      <c r="C131" s="1"/>
      <c r="D131" s="1"/>
      <c r="E131" s="1"/>
      <c r="F131" s="1"/>
      <c r="G131" s="47">
        <f>H80</f>
        <v>13792</v>
      </c>
      <c r="H131" s="1"/>
      <c r="I131" s="1"/>
      <c r="J131" s="1"/>
      <c r="K131" s="1"/>
      <c r="L131" s="1"/>
    </row>
    <row r="132" spans="1:13" s="4" customFormat="1" ht="13.5" thickBot="1">
      <c r="A132" s="32" t="s">
        <v>126</v>
      </c>
      <c r="B132" s="32"/>
      <c r="G132" s="52">
        <f>SUM(G130-G131)</f>
        <v>-7792</v>
      </c>
      <c r="H132" s="5" t="s">
        <v>14</v>
      </c>
      <c r="I132" s="4">
        <v>1.16</v>
      </c>
      <c r="J132" s="51" t="s">
        <v>16</v>
      </c>
      <c r="K132" s="7">
        <f>SUM(G132*116/100)</f>
        <v>-9038.72</v>
      </c>
      <c r="M132" s="71">
        <v>44196</v>
      </c>
    </row>
    <row r="133" spans="1:11" ht="13.5" thickTop="1">
      <c r="A133" s="32"/>
      <c r="B133" s="32"/>
      <c r="C133" s="4"/>
      <c r="D133" s="4"/>
      <c r="E133" s="4"/>
      <c r="F133" s="4"/>
      <c r="G133" s="91"/>
      <c r="H133" s="5"/>
      <c r="I133" s="4"/>
      <c r="J133" s="51"/>
      <c r="K133" s="10" t="s">
        <v>78</v>
      </c>
    </row>
    <row r="134" spans="1:12" ht="12.75">
      <c r="A134" s="32"/>
      <c r="B134" s="32"/>
      <c r="C134" s="4"/>
      <c r="D134" s="4"/>
      <c r="E134" s="4"/>
      <c r="F134" s="4"/>
      <c r="G134" s="91"/>
      <c r="H134" s="5"/>
      <c r="I134" s="4"/>
      <c r="J134" s="51"/>
      <c r="K134" s="10" t="s">
        <v>79</v>
      </c>
      <c r="L134" s="10"/>
    </row>
    <row r="135" ht="12.75">
      <c r="G135" s="47"/>
    </row>
    <row r="136" spans="1:12" ht="12.75">
      <c r="A136" s="10" t="s">
        <v>59</v>
      </c>
      <c r="B136" s="10"/>
      <c r="C136" s="10"/>
      <c r="D136" s="10"/>
      <c r="E136" s="10"/>
      <c r="F136" s="10"/>
      <c r="G136" s="26">
        <f>H73+H88</f>
        <v>14109</v>
      </c>
      <c r="H136" s="10"/>
      <c r="I136" s="4" t="s">
        <v>60</v>
      </c>
      <c r="J136" s="10"/>
      <c r="K136" s="10"/>
      <c r="L136" s="10"/>
    </row>
    <row r="137" spans="1:12" s="4" customFormat="1" ht="12.75">
      <c r="A137" s="10" t="s">
        <v>127</v>
      </c>
      <c r="B137" s="10"/>
      <c r="C137" s="10"/>
      <c r="D137" s="10"/>
      <c r="E137" s="10"/>
      <c r="F137" s="10"/>
      <c r="G137" s="45">
        <f>G126</f>
        <v>13212</v>
      </c>
      <c r="H137" s="10"/>
      <c r="I137" s="10" t="s">
        <v>74</v>
      </c>
      <c r="J137" s="10"/>
      <c r="K137" s="10"/>
      <c r="L137" s="10"/>
    </row>
    <row r="138" spans="1:12" s="4" customFormat="1" ht="12.75">
      <c r="A138" s="10" t="s">
        <v>128</v>
      </c>
      <c r="B138" s="10"/>
      <c r="C138" s="10"/>
      <c r="D138" s="10"/>
      <c r="E138" s="10"/>
      <c r="F138" s="10"/>
      <c r="G138" s="68">
        <f>G131</f>
        <v>13792</v>
      </c>
      <c r="H138" s="10"/>
      <c r="I138" s="10" t="s">
        <v>75</v>
      </c>
      <c r="J138" s="10"/>
      <c r="K138" s="10"/>
      <c r="L138" s="10"/>
    </row>
    <row r="139" spans="1:7" s="4" customFormat="1" ht="12.75">
      <c r="A139" s="10" t="s">
        <v>61</v>
      </c>
      <c r="B139" s="10"/>
      <c r="C139" s="10"/>
      <c r="D139" s="10"/>
      <c r="E139" s="10"/>
      <c r="F139" s="10"/>
      <c r="G139" s="66">
        <f>G136-G137</f>
        <v>897</v>
      </c>
    </row>
    <row r="140" spans="1:12" s="4" customFormat="1" ht="12.75">
      <c r="A140" s="10" t="s">
        <v>129</v>
      </c>
      <c r="B140" s="10"/>
      <c r="C140" s="10"/>
      <c r="D140" s="10"/>
      <c r="E140" s="10"/>
      <c r="F140" s="10"/>
      <c r="G140" s="45">
        <f>G43</f>
        <v>3000</v>
      </c>
      <c r="H140" s="10"/>
      <c r="I140" s="4" t="s">
        <v>62</v>
      </c>
      <c r="J140" s="10"/>
      <c r="K140" s="10"/>
      <c r="L140" s="10"/>
    </row>
    <row r="141" spans="1:11" s="4" customFormat="1" ht="13.5" thickBot="1">
      <c r="A141" s="10" t="s">
        <v>63</v>
      </c>
      <c r="B141" s="10"/>
      <c r="C141" s="10"/>
      <c r="D141" s="10"/>
      <c r="E141" s="10"/>
      <c r="F141" s="10"/>
      <c r="G141" s="67">
        <f>G139-G140</f>
        <v>-2103</v>
      </c>
      <c r="H141" s="10"/>
      <c r="I141" s="10" t="s">
        <v>80</v>
      </c>
      <c r="J141" s="10"/>
      <c r="K141" s="10"/>
    </row>
    <row r="142" spans="1:12" ht="13.5" thickTop="1">
      <c r="A142" s="10"/>
      <c r="B142" s="10"/>
      <c r="C142" s="10"/>
      <c r="D142" s="10"/>
      <c r="E142" s="10"/>
      <c r="F142" s="10"/>
      <c r="G142" s="68"/>
      <c r="I142" s="10" t="s">
        <v>81</v>
      </c>
      <c r="J142" s="10"/>
      <c r="K142" s="10"/>
      <c r="L142" s="4"/>
    </row>
    <row r="143" spans="1:12" ht="12.75">
      <c r="A143" s="10"/>
      <c r="B143" s="10"/>
      <c r="C143" s="10"/>
      <c r="D143" s="10"/>
      <c r="E143" s="10"/>
      <c r="F143" s="10"/>
      <c r="G143" s="68"/>
      <c r="I143" s="10"/>
      <c r="J143" s="10"/>
      <c r="K143" s="10"/>
      <c r="L143" s="4"/>
    </row>
    <row r="144" spans="1:12" ht="15.75">
      <c r="A144" s="13" t="s">
        <v>131</v>
      </c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4"/>
    </row>
    <row r="145" spans="1:12" ht="15.75">
      <c r="A145" s="13" t="s">
        <v>132</v>
      </c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4"/>
    </row>
    <row r="146" spans="1:12" ht="15.75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4"/>
    </row>
    <row r="147" spans="1:12" ht="12.75">
      <c r="A147" s="10" t="s">
        <v>133</v>
      </c>
      <c r="B147" s="10"/>
      <c r="C147" s="10"/>
      <c r="D147" s="10"/>
      <c r="E147" s="10"/>
      <c r="F147" s="10"/>
      <c r="H147" s="78">
        <f>IF(H109&lt;0,J54,0)</f>
        <v>0</v>
      </c>
      <c r="I147" s="10"/>
      <c r="J147" s="10"/>
      <c r="K147" s="10"/>
      <c r="L147" s="4"/>
    </row>
    <row r="148" spans="1:12" ht="12.75">
      <c r="A148" s="10" t="s">
        <v>134</v>
      </c>
      <c r="B148" s="10"/>
      <c r="C148" s="10"/>
      <c r="D148" s="10"/>
      <c r="E148" s="10"/>
      <c r="F148" s="10"/>
      <c r="G148" s="10"/>
      <c r="H148" s="26">
        <f>IF(H109&lt;0,H107,0)</f>
        <v>0</v>
      </c>
      <c r="I148" s="10"/>
      <c r="J148" s="10"/>
      <c r="K148" s="10"/>
      <c r="L148" s="4"/>
    </row>
    <row r="149" spans="1:12" ht="13.5" thickBot="1">
      <c r="A149" s="4" t="s">
        <v>63</v>
      </c>
      <c r="B149" s="4"/>
      <c r="C149" s="4"/>
      <c r="D149" s="4"/>
      <c r="E149" s="4"/>
      <c r="F149" s="4"/>
      <c r="G149" s="4"/>
      <c r="H149" s="52">
        <f>H147-H148</f>
        <v>0</v>
      </c>
      <c r="I149" s="10"/>
      <c r="J149" s="10" t="s">
        <v>135</v>
      </c>
      <c r="K149" s="10"/>
      <c r="L149" s="4"/>
    </row>
    <row r="150" spans="1:12" ht="13.5" thickTop="1">
      <c r="A150" s="10"/>
      <c r="B150" s="10"/>
      <c r="C150" s="10"/>
      <c r="D150" s="10"/>
      <c r="E150" s="10"/>
      <c r="F150" s="10"/>
      <c r="G150" s="10"/>
      <c r="H150" s="10"/>
      <c r="I150" s="10"/>
      <c r="J150" s="10" t="s">
        <v>136</v>
      </c>
      <c r="K150" s="10"/>
      <c r="L150" s="4"/>
    </row>
    <row r="151" spans="1:12" ht="12.75">
      <c r="A151" s="10"/>
      <c r="B151" s="10"/>
      <c r="C151" s="10"/>
      <c r="D151" s="10"/>
      <c r="E151" s="10"/>
      <c r="F151" s="10"/>
      <c r="G151" s="68"/>
      <c r="I151" s="10"/>
      <c r="J151" s="10"/>
      <c r="K151" s="10"/>
      <c r="L151" s="4"/>
    </row>
    <row r="153" spans="1:2" ht="12.75">
      <c r="A153" s="4" t="s">
        <v>37</v>
      </c>
      <c r="B153" s="4"/>
    </row>
    <row r="154" spans="1:12" ht="12.75">
      <c r="A154" s="106" t="s">
        <v>49</v>
      </c>
      <c r="B154" s="106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1:12" ht="12.75">
      <c r="A155" s="105" t="s">
        <v>34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7" spans="1:2" ht="12.75">
      <c r="A157" s="4" t="s">
        <v>38</v>
      </c>
      <c r="B157" s="4"/>
    </row>
    <row r="158" spans="1:12" ht="26.25" customHeight="1">
      <c r="A158" s="103" t="s">
        <v>82</v>
      </c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1:2" ht="12.75">
      <c r="A159" s="10" t="s">
        <v>83</v>
      </c>
      <c r="B159" s="10"/>
    </row>
    <row r="160" spans="1:2" ht="12.75">
      <c r="A160" s="10" t="s">
        <v>130</v>
      </c>
      <c r="B160" s="10"/>
    </row>
  </sheetData>
  <sheetProtection/>
  <mergeCells count="21">
    <mergeCell ref="A154:L154"/>
    <mergeCell ref="A17:D17"/>
    <mergeCell ref="A158:L158"/>
    <mergeCell ref="C84:E84"/>
    <mergeCell ref="A19:D19"/>
    <mergeCell ref="A10:C10"/>
    <mergeCell ref="C83:E83"/>
    <mergeCell ref="A12:L12"/>
    <mergeCell ref="A155:L155"/>
    <mergeCell ref="A14:E14"/>
    <mergeCell ref="A15:E15"/>
    <mergeCell ref="A1:L1"/>
    <mergeCell ref="C85:E85"/>
    <mergeCell ref="C87:G87"/>
    <mergeCell ref="C88:G88"/>
    <mergeCell ref="A22:H22"/>
    <mergeCell ref="A20:D20"/>
    <mergeCell ref="A3:L3"/>
    <mergeCell ref="I5:J5"/>
    <mergeCell ref="D5:F5"/>
    <mergeCell ref="A18:D18"/>
  </mergeCells>
  <printOptions/>
  <pageMargins left="0.5118110236220472" right="0.11811023622047245" top="0.3937007874015748" bottom="0.7480314960629921" header="0.31496062992125984" footer="0.31496062992125984"/>
  <pageSetup fitToHeight="2" horizontalDpi="600" verticalDpi="600" orientation="portrait" paperSize="9" scale="79" r:id="rId1"/>
  <headerFooter alignWithMargins="0">
    <oddFooter xml:space="preserve">&amp;L&amp;"Arial,Standard"&amp;9Stand April 2021
Copyright 2021 Deubner Verlag GmbH &amp; Co. KG – www.deubner-verlag.de&amp;R&amp;"Arial,Standard"&amp;9Seite &amp;P von &amp;N </oddFooter>
    <evenFooter>&amp;CSeite &amp;P</evenFooter>
  </headerFooter>
  <rowBreaks count="910" manualBreakCount="910">
    <brk id="46" max="12" man="1"/>
    <brk id="110" max="12" man="1"/>
    <brk id="219" max="255" man="1"/>
    <brk id="291" max="255" man="1"/>
    <brk id="363" max="255" man="1"/>
    <brk id="435" max="255" man="1"/>
    <brk id="507" max="255" man="1"/>
    <brk id="579" max="255" man="1"/>
    <brk id="651" max="255" man="1"/>
    <brk id="723" max="255" man="1"/>
    <brk id="795" max="255" man="1"/>
    <brk id="867" max="255" man="1"/>
    <brk id="939" max="255" man="1"/>
    <brk id="1011" max="255" man="1"/>
    <brk id="1083" max="255" man="1"/>
    <brk id="1155" max="255" man="1"/>
    <brk id="1227" max="255" man="1"/>
    <brk id="1299" max="255" man="1"/>
    <brk id="1371" max="255" man="1"/>
    <brk id="1443" max="255" man="1"/>
    <brk id="1515" max="255" man="1"/>
    <brk id="1587" max="255" man="1"/>
    <brk id="1659" max="255" man="1"/>
    <brk id="1731" max="255" man="1"/>
    <brk id="1803" max="255" man="1"/>
    <brk id="1875" max="255" man="1"/>
    <brk id="1947" max="255" man="1"/>
    <brk id="2019" max="255" man="1"/>
    <brk id="2091" max="255" man="1"/>
    <brk id="2163" max="255" man="1"/>
    <brk id="2235" max="255" man="1"/>
    <brk id="2307" max="255" man="1"/>
    <brk id="2379" max="255" man="1"/>
    <brk id="2451" max="255" man="1"/>
    <brk id="2523" max="255" man="1"/>
    <brk id="2595" max="255" man="1"/>
    <brk id="2667" max="255" man="1"/>
    <brk id="2739" max="255" man="1"/>
    <brk id="2811" max="255" man="1"/>
    <brk id="2883" max="255" man="1"/>
    <brk id="2955" max="255" man="1"/>
    <brk id="3027" max="255" man="1"/>
    <brk id="3099" max="255" man="1"/>
    <brk id="3171" max="255" man="1"/>
    <brk id="3243" max="255" man="1"/>
    <brk id="3315" max="255" man="1"/>
    <brk id="3387" max="255" man="1"/>
    <brk id="3459" max="255" man="1"/>
    <brk id="3531" max="255" man="1"/>
    <brk id="3603" max="255" man="1"/>
    <brk id="3675" max="255" man="1"/>
    <brk id="3747" max="255" man="1"/>
    <brk id="3819" max="255" man="1"/>
    <brk id="3891" max="255" man="1"/>
    <brk id="3963" max="255" man="1"/>
    <brk id="4035" max="255" man="1"/>
    <brk id="4107" max="255" man="1"/>
    <brk id="4179" max="255" man="1"/>
    <brk id="4251" max="255" man="1"/>
    <brk id="4323" max="255" man="1"/>
    <brk id="4395" max="255" man="1"/>
    <brk id="4467" max="255" man="1"/>
    <brk id="4539" max="255" man="1"/>
    <brk id="4611" max="255" man="1"/>
    <brk id="4683" max="255" man="1"/>
    <brk id="4755" max="255" man="1"/>
    <brk id="4827" max="255" man="1"/>
    <brk id="4899" max="255" man="1"/>
    <brk id="4971" max="255" man="1"/>
    <brk id="5043" max="255" man="1"/>
    <brk id="5115" max="255" man="1"/>
    <brk id="5187" max="255" man="1"/>
    <brk id="5259" max="255" man="1"/>
    <brk id="5331" max="255" man="1"/>
    <brk id="5403" max="255" man="1"/>
    <brk id="5475" max="255" man="1"/>
    <brk id="5547" max="255" man="1"/>
    <brk id="5619" max="255" man="1"/>
    <brk id="5691" max="255" man="1"/>
    <brk id="5763" max="255" man="1"/>
    <brk id="5835" max="255" man="1"/>
    <brk id="5907" max="255" man="1"/>
    <brk id="5979" max="255" man="1"/>
    <brk id="6051" max="255" man="1"/>
    <brk id="6123" max="255" man="1"/>
    <brk id="6195" max="255" man="1"/>
    <brk id="6267" max="255" man="1"/>
    <brk id="6339" max="255" man="1"/>
    <brk id="6411" max="255" man="1"/>
    <brk id="6483" max="255" man="1"/>
    <brk id="6555" max="255" man="1"/>
    <brk id="6627" max="255" man="1"/>
    <brk id="6699" max="255" man="1"/>
    <brk id="6771" max="255" man="1"/>
    <brk id="6843" max="255" man="1"/>
    <brk id="6915" max="255" man="1"/>
    <brk id="6987" max="255" man="1"/>
    <brk id="7059" max="255" man="1"/>
    <brk id="7131" max="255" man="1"/>
    <brk id="7203" max="255" man="1"/>
    <brk id="7275" max="255" man="1"/>
    <brk id="7347" max="255" man="1"/>
    <brk id="7419" max="255" man="1"/>
    <brk id="7491" max="255" man="1"/>
    <brk id="7563" max="255" man="1"/>
    <brk id="7635" max="255" man="1"/>
    <brk id="7707" max="255" man="1"/>
    <brk id="7779" max="255" man="1"/>
    <brk id="7851" max="255" man="1"/>
    <brk id="7923" max="255" man="1"/>
    <brk id="7995" max="255" man="1"/>
    <brk id="8067" max="255" man="1"/>
    <brk id="8139" max="255" man="1"/>
    <brk id="8211" max="255" man="1"/>
    <brk id="8283" max="255" man="1"/>
    <brk id="8355" max="255" man="1"/>
    <brk id="8427" max="255" man="1"/>
    <brk id="8499" max="255" man="1"/>
    <brk id="8571" max="255" man="1"/>
    <brk id="8643" max="255" man="1"/>
    <brk id="8715" max="255" man="1"/>
    <brk id="8787" max="255" man="1"/>
    <brk id="8859" max="255" man="1"/>
    <brk id="8931" max="255" man="1"/>
    <brk id="9003" max="255" man="1"/>
    <brk id="9075" max="255" man="1"/>
    <brk id="9147" max="255" man="1"/>
    <brk id="9219" max="255" man="1"/>
    <brk id="9291" max="255" man="1"/>
    <brk id="9363" max="255" man="1"/>
    <brk id="9435" max="255" man="1"/>
    <brk id="9507" max="255" man="1"/>
    <brk id="9579" max="255" man="1"/>
    <brk id="9651" max="255" man="1"/>
    <brk id="9723" max="255" man="1"/>
    <brk id="9795" max="255" man="1"/>
    <brk id="9867" max="255" man="1"/>
    <brk id="9939" max="255" man="1"/>
    <brk id="10011" max="255" man="1"/>
    <brk id="10083" max="255" man="1"/>
    <brk id="10155" max="255" man="1"/>
    <brk id="10227" max="255" man="1"/>
    <brk id="10299" max="255" man="1"/>
    <brk id="10371" max="255" man="1"/>
    <brk id="10443" max="255" man="1"/>
    <brk id="10515" max="255" man="1"/>
    <brk id="10587" max="255" man="1"/>
    <brk id="10659" max="255" man="1"/>
    <brk id="10731" max="255" man="1"/>
    <brk id="10803" max="255" man="1"/>
    <brk id="10875" max="255" man="1"/>
    <brk id="10947" max="255" man="1"/>
    <brk id="11019" max="255" man="1"/>
    <brk id="11091" max="255" man="1"/>
    <brk id="11163" max="255" man="1"/>
    <brk id="11235" max="255" man="1"/>
    <brk id="11307" max="255" man="1"/>
    <brk id="11379" max="255" man="1"/>
    <brk id="11451" max="255" man="1"/>
    <brk id="11523" max="255" man="1"/>
    <brk id="11595" max="255" man="1"/>
    <brk id="11667" max="255" man="1"/>
    <brk id="11739" max="255" man="1"/>
    <brk id="11811" max="255" man="1"/>
    <brk id="11883" max="255" man="1"/>
    <brk id="11955" max="255" man="1"/>
    <brk id="12027" max="255" man="1"/>
    <brk id="12099" max="255" man="1"/>
    <brk id="12171" max="255" man="1"/>
    <brk id="12243" max="255" man="1"/>
    <brk id="12315" max="255" man="1"/>
    <brk id="12387" max="255" man="1"/>
    <brk id="12459" max="255" man="1"/>
    <brk id="12531" max="255" man="1"/>
    <brk id="12603" max="255" man="1"/>
    <brk id="12675" max="255" man="1"/>
    <brk id="12747" max="255" man="1"/>
    <brk id="12819" max="255" man="1"/>
    <brk id="12891" max="255" man="1"/>
    <brk id="12963" max="255" man="1"/>
    <brk id="13035" max="255" man="1"/>
    <brk id="13107" max="255" man="1"/>
    <brk id="13179" max="255" man="1"/>
    <brk id="13251" max="255" man="1"/>
    <brk id="13323" max="255" man="1"/>
    <brk id="13395" max="255" man="1"/>
    <brk id="13467" max="255" man="1"/>
    <brk id="13539" max="255" man="1"/>
    <brk id="13611" max="255" man="1"/>
    <brk id="13683" max="255" man="1"/>
    <brk id="13755" max="255" man="1"/>
    <brk id="13827" max="255" man="1"/>
    <brk id="13899" max="255" man="1"/>
    <brk id="13971" max="255" man="1"/>
    <brk id="14043" max="255" man="1"/>
    <brk id="14115" max="255" man="1"/>
    <brk id="14187" max="255" man="1"/>
    <brk id="14259" max="255" man="1"/>
    <brk id="14331" max="255" man="1"/>
    <brk id="14403" max="255" man="1"/>
    <brk id="14475" max="255" man="1"/>
    <brk id="14547" max="255" man="1"/>
    <brk id="14619" max="255" man="1"/>
    <brk id="14691" max="255" man="1"/>
    <brk id="14763" max="255" man="1"/>
    <brk id="14835" max="255" man="1"/>
    <brk id="14907" max="255" man="1"/>
    <brk id="14979" max="255" man="1"/>
    <brk id="15051" max="255" man="1"/>
    <brk id="15123" max="255" man="1"/>
    <brk id="15195" max="255" man="1"/>
    <brk id="15267" max="255" man="1"/>
    <brk id="15339" max="255" man="1"/>
    <brk id="15411" max="255" man="1"/>
    <brk id="15483" max="255" man="1"/>
    <brk id="15555" max="255" man="1"/>
    <brk id="15627" max="255" man="1"/>
    <brk id="15699" max="255" man="1"/>
    <brk id="15771" max="255" man="1"/>
    <brk id="15843" max="255" man="1"/>
    <brk id="15915" max="255" man="1"/>
    <brk id="15987" max="255" man="1"/>
    <brk id="16059" max="255" man="1"/>
    <brk id="16131" max="255" man="1"/>
    <brk id="16203" max="255" man="1"/>
    <brk id="16275" max="255" man="1"/>
    <brk id="16347" max="255" man="1"/>
    <brk id="16419" max="255" man="1"/>
    <brk id="16491" max="255" man="1"/>
    <brk id="16563" max="255" man="1"/>
    <brk id="16635" max="255" man="1"/>
    <brk id="16707" max="255" man="1"/>
    <brk id="16779" max="255" man="1"/>
    <brk id="16851" max="255" man="1"/>
    <brk id="16923" max="255" man="1"/>
    <brk id="16995" max="255" man="1"/>
    <brk id="17067" max="255" man="1"/>
    <brk id="17139" max="255" man="1"/>
    <brk id="17211" max="255" man="1"/>
    <brk id="17283" max="255" man="1"/>
    <brk id="17355" max="255" man="1"/>
    <brk id="17427" max="255" man="1"/>
    <brk id="17499" max="255" man="1"/>
    <brk id="17571" max="255" man="1"/>
    <brk id="17643" max="255" man="1"/>
    <brk id="17715" max="255" man="1"/>
    <brk id="17787" max="255" man="1"/>
    <brk id="17859" max="255" man="1"/>
    <brk id="17931" max="255" man="1"/>
    <brk id="18003" max="255" man="1"/>
    <brk id="18075" max="255" man="1"/>
    <brk id="18147" max="255" man="1"/>
    <brk id="18219" max="255" man="1"/>
    <brk id="18291" max="255" man="1"/>
    <brk id="18363" max="255" man="1"/>
    <brk id="18435" max="255" man="1"/>
    <brk id="18507" max="255" man="1"/>
    <brk id="18579" max="255" man="1"/>
    <brk id="18651" max="255" man="1"/>
    <brk id="18723" max="255" man="1"/>
    <brk id="18795" max="255" man="1"/>
    <brk id="18867" max="255" man="1"/>
    <brk id="18939" max="255" man="1"/>
    <brk id="19011" max="255" man="1"/>
    <brk id="19083" max="255" man="1"/>
    <brk id="19155" max="255" man="1"/>
    <brk id="19227" max="255" man="1"/>
    <brk id="19299" max="255" man="1"/>
    <brk id="19371" max="255" man="1"/>
    <brk id="19443" max="255" man="1"/>
    <brk id="19515" max="255" man="1"/>
    <brk id="19587" max="255" man="1"/>
    <brk id="19659" max="255" man="1"/>
    <brk id="19731" max="255" man="1"/>
    <brk id="19803" max="255" man="1"/>
    <brk id="19875" max="255" man="1"/>
    <brk id="19947" max="255" man="1"/>
    <brk id="20019" max="255" man="1"/>
    <brk id="20091" max="255" man="1"/>
    <brk id="20163" max="255" man="1"/>
    <brk id="20235" max="255" man="1"/>
    <brk id="20307" max="255" man="1"/>
    <brk id="20379" max="255" man="1"/>
    <brk id="20451" max="255" man="1"/>
    <brk id="20523" max="255" man="1"/>
    <brk id="20595" max="255" man="1"/>
    <brk id="20667" max="255" man="1"/>
    <brk id="20739" max="255" man="1"/>
    <brk id="20811" max="255" man="1"/>
    <brk id="20883" max="255" man="1"/>
    <brk id="20955" max="255" man="1"/>
    <brk id="21027" max="255" man="1"/>
    <brk id="21099" max="255" man="1"/>
    <brk id="21171" max="255" man="1"/>
    <brk id="21243" max="255" man="1"/>
    <brk id="21315" max="255" man="1"/>
    <brk id="21387" max="255" man="1"/>
    <brk id="21459" max="255" man="1"/>
    <brk id="21531" max="255" man="1"/>
    <brk id="21603" max="255" man="1"/>
    <brk id="21675" max="255" man="1"/>
    <brk id="21747" max="255" man="1"/>
    <brk id="21819" max="255" man="1"/>
    <brk id="21891" max="255" man="1"/>
    <brk id="21963" max="255" man="1"/>
    <brk id="22035" max="255" man="1"/>
    <brk id="22107" max="255" man="1"/>
    <brk id="22179" max="255" man="1"/>
    <brk id="22251" max="255" man="1"/>
    <brk id="22323" max="255" man="1"/>
    <brk id="22395" max="255" man="1"/>
    <brk id="22467" max="255" man="1"/>
    <brk id="22539" max="255" man="1"/>
    <brk id="22611" max="255" man="1"/>
    <brk id="22683" max="255" man="1"/>
    <brk id="22755" max="255" man="1"/>
    <brk id="22827" max="255" man="1"/>
    <brk id="22899" max="255" man="1"/>
    <brk id="22971" max="255" man="1"/>
    <brk id="23043" max="255" man="1"/>
    <brk id="23115" max="255" man="1"/>
    <brk id="23187" max="255" man="1"/>
    <brk id="23259" max="255" man="1"/>
    <brk id="23331" max="255" man="1"/>
    <brk id="23403" max="255" man="1"/>
    <brk id="23475" max="255" man="1"/>
    <brk id="23547" max="255" man="1"/>
    <brk id="23619" max="255" man="1"/>
    <brk id="23691" max="255" man="1"/>
    <brk id="23763" max="255" man="1"/>
    <brk id="23835" max="255" man="1"/>
    <brk id="23907" max="255" man="1"/>
    <brk id="23979" max="255" man="1"/>
    <brk id="24051" max="255" man="1"/>
    <brk id="24123" max="255" man="1"/>
    <brk id="24195" max="255" man="1"/>
    <brk id="24267" max="255" man="1"/>
    <brk id="24339" max="255" man="1"/>
    <brk id="24411" max="255" man="1"/>
    <brk id="24483" max="255" man="1"/>
    <brk id="24555" max="255" man="1"/>
    <brk id="24627" max="255" man="1"/>
    <brk id="24699" max="255" man="1"/>
    <brk id="24771" max="255" man="1"/>
    <brk id="24843" max="255" man="1"/>
    <brk id="24915" max="255" man="1"/>
    <brk id="24987" max="255" man="1"/>
    <brk id="25059" max="255" man="1"/>
    <brk id="25131" max="255" man="1"/>
    <brk id="25203" max="255" man="1"/>
    <brk id="25275" max="255" man="1"/>
    <brk id="25347" max="255" man="1"/>
    <brk id="25419" max="255" man="1"/>
    <brk id="25491" max="255" man="1"/>
    <brk id="25563" max="255" man="1"/>
    <brk id="25635" max="255" man="1"/>
    <brk id="25707" max="255" man="1"/>
    <brk id="25779" max="255" man="1"/>
    <brk id="25851" max="255" man="1"/>
    <brk id="25923" max="255" man="1"/>
    <brk id="25995" max="255" man="1"/>
    <brk id="26067" max="255" man="1"/>
    <brk id="26139" max="255" man="1"/>
    <brk id="26211" max="255" man="1"/>
    <brk id="26283" max="255" man="1"/>
    <brk id="26355" max="255" man="1"/>
    <brk id="26427" max="255" man="1"/>
    <brk id="26499" max="255" man="1"/>
    <brk id="26571" max="255" man="1"/>
    <brk id="26643" max="255" man="1"/>
    <brk id="26715" max="255" man="1"/>
    <brk id="26787" max="255" man="1"/>
    <brk id="26859" max="255" man="1"/>
    <brk id="26931" max="255" man="1"/>
    <brk id="27003" max="255" man="1"/>
    <brk id="27075" max="255" man="1"/>
    <brk id="27147" max="255" man="1"/>
    <brk id="27219" max="255" man="1"/>
    <brk id="27291" max="255" man="1"/>
    <brk id="27363" max="255" man="1"/>
    <brk id="27435" max="255" man="1"/>
    <brk id="27507" max="255" man="1"/>
    <brk id="27579" max="255" man="1"/>
    <brk id="27651" max="255" man="1"/>
    <brk id="27723" max="255" man="1"/>
    <brk id="27795" max="255" man="1"/>
    <brk id="27867" max="255" man="1"/>
    <brk id="27939" max="255" man="1"/>
    <brk id="28011" max="255" man="1"/>
    <brk id="28083" max="255" man="1"/>
    <brk id="28155" max="255" man="1"/>
    <brk id="28227" max="255" man="1"/>
    <brk id="28299" max="255" man="1"/>
    <brk id="28371" max="255" man="1"/>
    <brk id="28443" max="255" man="1"/>
    <brk id="28515" max="255" man="1"/>
    <brk id="28587" max="255" man="1"/>
    <brk id="28659" max="255" man="1"/>
    <brk id="28731" max="255" man="1"/>
    <brk id="28803" max="255" man="1"/>
    <brk id="28875" max="255" man="1"/>
    <brk id="28947" max="255" man="1"/>
    <brk id="29019" max="255" man="1"/>
    <brk id="29091" max="255" man="1"/>
    <brk id="29163" max="255" man="1"/>
    <brk id="29235" max="255" man="1"/>
    <brk id="29307" max="255" man="1"/>
    <brk id="29379" max="255" man="1"/>
    <brk id="29451" max="255" man="1"/>
    <brk id="29523" max="255" man="1"/>
    <brk id="29595" max="255" man="1"/>
    <brk id="29667" max="255" man="1"/>
    <brk id="29739" max="255" man="1"/>
    <brk id="29811" max="255" man="1"/>
    <brk id="29883" max="255" man="1"/>
    <brk id="29955" max="255" man="1"/>
    <brk id="30027" max="255" man="1"/>
    <brk id="30099" max="255" man="1"/>
    <brk id="30171" max="255" man="1"/>
    <brk id="30243" max="255" man="1"/>
    <brk id="30315" max="255" man="1"/>
    <brk id="30387" max="255" man="1"/>
    <brk id="30459" max="255" man="1"/>
    <brk id="30531" max="255" man="1"/>
    <brk id="30603" max="255" man="1"/>
    <brk id="30675" max="255" man="1"/>
    <brk id="30747" max="255" man="1"/>
    <brk id="30819" max="255" man="1"/>
    <brk id="30891" max="255" man="1"/>
    <brk id="30963" max="255" man="1"/>
    <brk id="31035" max="255" man="1"/>
    <brk id="31107" max="255" man="1"/>
    <brk id="31179" max="255" man="1"/>
    <brk id="31251" max="255" man="1"/>
    <brk id="31323" max="255" man="1"/>
    <brk id="31395" max="255" man="1"/>
    <brk id="31467" max="255" man="1"/>
    <brk id="31539" max="255" man="1"/>
    <brk id="31611" max="255" man="1"/>
    <brk id="31683" max="255" man="1"/>
    <brk id="31755" max="255" man="1"/>
    <brk id="31827" max="255" man="1"/>
    <brk id="31899" max="255" man="1"/>
    <brk id="31971" max="255" man="1"/>
    <brk id="32043" max="255" man="1"/>
    <brk id="32115" max="255" man="1"/>
    <brk id="32187" max="255" man="1"/>
    <brk id="32259" max="255" man="1"/>
    <brk id="32331" max="255" man="1"/>
    <brk id="32403" max="255" man="1"/>
    <brk id="32475" max="255" man="1"/>
    <brk id="32547" max="255" man="1"/>
    <brk id="32619" max="255" man="1"/>
    <brk id="32691" max="255" man="1"/>
    <brk id="32763" max="255" man="1"/>
    <brk id="32835" max="255" man="1"/>
    <brk id="32907" max="255" man="1"/>
    <brk id="32979" max="255" man="1"/>
    <brk id="33051" max="255" man="1"/>
    <brk id="33123" max="255" man="1"/>
    <brk id="33195" max="255" man="1"/>
    <brk id="33267" max="255" man="1"/>
    <brk id="33339" max="255" man="1"/>
    <brk id="33411" max="255" man="1"/>
    <brk id="33483" max="255" man="1"/>
    <brk id="33555" max="255" man="1"/>
    <brk id="33627" max="255" man="1"/>
    <brk id="33699" max="255" man="1"/>
    <brk id="33771" max="255" man="1"/>
    <brk id="33843" max="255" man="1"/>
    <brk id="33915" max="255" man="1"/>
    <brk id="33987" max="255" man="1"/>
    <brk id="34059" max="255" man="1"/>
    <brk id="34131" max="255" man="1"/>
    <brk id="34203" max="255" man="1"/>
    <brk id="34275" max="255" man="1"/>
    <brk id="34347" max="255" man="1"/>
    <brk id="34419" max="255" man="1"/>
    <brk id="34491" max="255" man="1"/>
    <brk id="34563" max="255" man="1"/>
    <brk id="34635" max="255" man="1"/>
    <brk id="34707" max="255" man="1"/>
    <brk id="34779" max="255" man="1"/>
    <brk id="34851" max="255" man="1"/>
    <brk id="34923" max="255" man="1"/>
    <brk id="34995" max="255" man="1"/>
    <brk id="35067" max="255" man="1"/>
    <brk id="35139" max="255" man="1"/>
    <brk id="35211" max="255" man="1"/>
    <brk id="35283" max="255" man="1"/>
    <brk id="35355" max="255" man="1"/>
    <brk id="35427" max="255" man="1"/>
    <brk id="35499" max="255" man="1"/>
    <brk id="35571" max="255" man="1"/>
    <brk id="35643" max="255" man="1"/>
    <brk id="35715" max="255" man="1"/>
    <brk id="35787" max="255" man="1"/>
    <brk id="35859" max="255" man="1"/>
    <brk id="35931" max="255" man="1"/>
    <brk id="36003" max="255" man="1"/>
    <brk id="36075" max="255" man="1"/>
    <brk id="36147" max="255" man="1"/>
    <brk id="36219" max="255" man="1"/>
    <brk id="36291" max="255" man="1"/>
    <brk id="36363" max="255" man="1"/>
    <brk id="36435" max="255" man="1"/>
    <brk id="36507" max="255" man="1"/>
    <brk id="36579" max="255" man="1"/>
    <brk id="36651" max="255" man="1"/>
    <brk id="36723" max="255" man="1"/>
    <brk id="36795" max="255" man="1"/>
    <brk id="36867" max="255" man="1"/>
    <brk id="36939" max="255" man="1"/>
    <brk id="37011" max="255" man="1"/>
    <brk id="37083" max="255" man="1"/>
    <brk id="37155" max="255" man="1"/>
    <brk id="37227" max="255" man="1"/>
    <brk id="37299" max="255" man="1"/>
    <brk id="37371" max="255" man="1"/>
    <brk id="37443" max="255" man="1"/>
    <brk id="37515" max="255" man="1"/>
    <brk id="37587" max="255" man="1"/>
    <brk id="37659" max="255" man="1"/>
    <brk id="37731" max="255" man="1"/>
    <brk id="37803" max="255" man="1"/>
    <brk id="37875" max="255" man="1"/>
    <brk id="37947" max="255" man="1"/>
    <brk id="38019" max="255" man="1"/>
    <brk id="38091" max="255" man="1"/>
    <brk id="38163" max="255" man="1"/>
    <brk id="38235" max="255" man="1"/>
    <brk id="38307" max="255" man="1"/>
    <brk id="38379" max="255" man="1"/>
    <brk id="38451" max="255" man="1"/>
    <brk id="38523" max="255" man="1"/>
    <brk id="38595" max="255" man="1"/>
    <brk id="38667" max="255" man="1"/>
    <brk id="38739" max="255" man="1"/>
    <brk id="38811" max="255" man="1"/>
    <brk id="38883" max="255" man="1"/>
    <brk id="38955" max="255" man="1"/>
    <brk id="39027" max="255" man="1"/>
    <brk id="39099" max="255" man="1"/>
    <brk id="39171" max="255" man="1"/>
    <brk id="39243" max="255" man="1"/>
    <brk id="39315" max="255" man="1"/>
    <brk id="39387" max="255" man="1"/>
    <brk id="39459" max="255" man="1"/>
    <brk id="39531" max="255" man="1"/>
    <brk id="39603" max="255" man="1"/>
    <brk id="39675" max="255" man="1"/>
    <brk id="39747" max="255" man="1"/>
    <brk id="39819" max="255" man="1"/>
    <brk id="39891" max="255" man="1"/>
    <brk id="39963" max="255" man="1"/>
    <brk id="40035" max="255" man="1"/>
    <brk id="40107" max="255" man="1"/>
    <brk id="40179" max="255" man="1"/>
    <brk id="40251" max="255" man="1"/>
    <brk id="40323" max="255" man="1"/>
    <brk id="40395" max="255" man="1"/>
    <brk id="40467" max="255" man="1"/>
    <brk id="40539" max="255" man="1"/>
    <brk id="40611" max="255" man="1"/>
    <brk id="40683" max="255" man="1"/>
    <brk id="40755" max="255" man="1"/>
    <brk id="40827" max="255" man="1"/>
    <brk id="40899" max="255" man="1"/>
    <brk id="40971" max="255" man="1"/>
    <brk id="41043" max="255" man="1"/>
    <brk id="41115" max="255" man="1"/>
    <brk id="41187" max="255" man="1"/>
    <brk id="41259" max="255" man="1"/>
    <brk id="41331" max="255" man="1"/>
    <brk id="41403" max="255" man="1"/>
    <brk id="41475" max="255" man="1"/>
    <brk id="41547" max="255" man="1"/>
    <brk id="41619" max="255" man="1"/>
    <brk id="41691" max="255" man="1"/>
    <brk id="41763" max="255" man="1"/>
    <brk id="41835" max="255" man="1"/>
    <brk id="41907" max="255" man="1"/>
    <brk id="41979" max="255" man="1"/>
    <brk id="42051" max="255" man="1"/>
    <brk id="42123" max="255" man="1"/>
    <brk id="42195" max="255" man="1"/>
    <brk id="42267" max="255" man="1"/>
    <brk id="42339" max="255" man="1"/>
    <brk id="42411" max="255" man="1"/>
    <brk id="42483" max="255" man="1"/>
    <brk id="42555" max="255" man="1"/>
    <brk id="42627" max="255" man="1"/>
    <brk id="42699" max="255" man="1"/>
    <brk id="42771" max="255" man="1"/>
    <brk id="42843" max="255" man="1"/>
    <brk id="42915" max="255" man="1"/>
    <brk id="42987" max="255" man="1"/>
    <brk id="43059" max="255" man="1"/>
    <brk id="43131" max="255" man="1"/>
    <brk id="43203" max="255" man="1"/>
    <brk id="43275" max="255" man="1"/>
    <brk id="43347" max="255" man="1"/>
    <brk id="43419" max="255" man="1"/>
    <brk id="43491" max="255" man="1"/>
    <brk id="43563" max="255" man="1"/>
    <brk id="43635" max="255" man="1"/>
    <brk id="43707" max="255" man="1"/>
    <brk id="43779" max="255" man="1"/>
    <brk id="43851" max="255" man="1"/>
    <brk id="43923" max="255" man="1"/>
    <brk id="43995" max="255" man="1"/>
    <brk id="44067" max="255" man="1"/>
    <brk id="44139" max="255" man="1"/>
    <brk id="44211" max="255" man="1"/>
    <brk id="44283" max="255" man="1"/>
    <brk id="44355" max="255" man="1"/>
    <brk id="44427" max="255" man="1"/>
    <brk id="44499" max="255" man="1"/>
    <brk id="44571" max="255" man="1"/>
    <brk id="44643" max="255" man="1"/>
    <brk id="44715" max="255" man="1"/>
    <brk id="44787" max="255" man="1"/>
    <brk id="44859" max="255" man="1"/>
    <brk id="44931" max="255" man="1"/>
    <brk id="45003" max="255" man="1"/>
    <brk id="45075" max="255" man="1"/>
    <brk id="45147" max="255" man="1"/>
    <brk id="45219" max="255" man="1"/>
    <brk id="45291" max="255" man="1"/>
    <brk id="45363" max="255" man="1"/>
    <brk id="45435" max="255" man="1"/>
    <brk id="45507" max="255" man="1"/>
    <brk id="45579" max="255" man="1"/>
    <brk id="45651" max="255" man="1"/>
    <brk id="45723" max="255" man="1"/>
    <brk id="45795" max="255" man="1"/>
    <brk id="45867" max="255" man="1"/>
    <brk id="45939" max="255" man="1"/>
    <brk id="46011" max="255" man="1"/>
    <brk id="46083" max="255" man="1"/>
    <brk id="46155" max="255" man="1"/>
    <brk id="46227" max="255" man="1"/>
    <brk id="46299" max="255" man="1"/>
    <brk id="46371" max="255" man="1"/>
    <brk id="46443" max="255" man="1"/>
    <brk id="46515" max="255" man="1"/>
    <brk id="46587" max="255" man="1"/>
    <brk id="46659" max="255" man="1"/>
    <brk id="46731" max="255" man="1"/>
    <brk id="46803" max="255" man="1"/>
    <brk id="46875" max="255" man="1"/>
    <brk id="46947" max="255" man="1"/>
    <brk id="47019" max="255" man="1"/>
    <brk id="47091" max="255" man="1"/>
    <brk id="47163" max="255" man="1"/>
    <brk id="47235" max="255" man="1"/>
    <brk id="47307" max="255" man="1"/>
    <brk id="47379" max="255" man="1"/>
    <brk id="47451" max="255" man="1"/>
    <brk id="47523" max="255" man="1"/>
    <brk id="47595" max="255" man="1"/>
    <brk id="47667" max="255" man="1"/>
    <brk id="47739" max="255" man="1"/>
    <brk id="47811" max="255" man="1"/>
    <brk id="47883" max="255" man="1"/>
    <brk id="47955" max="255" man="1"/>
    <brk id="48027" max="255" man="1"/>
    <brk id="48099" max="255" man="1"/>
    <brk id="48171" max="255" man="1"/>
    <brk id="48243" max="255" man="1"/>
    <brk id="48315" max="255" man="1"/>
    <brk id="48387" max="255" man="1"/>
    <brk id="48459" max="255" man="1"/>
    <brk id="48531" max="255" man="1"/>
    <brk id="48603" max="255" man="1"/>
    <brk id="48675" max="255" man="1"/>
    <brk id="48747" max="255" man="1"/>
    <brk id="48819" max="255" man="1"/>
    <brk id="48891" max="255" man="1"/>
    <brk id="48963" max="255" man="1"/>
    <brk id="49035" max="255" man="1"/>
    <brk id="49107" max="255" man="1"/>
    <brk id="49179" max="255" man="1"/>
    <brk id="49251" max="255" man="1"/>
    <brk id="49323" max="255" man="1"/>
    <brk id="49395" max="255" man="1"/>
    <brk id="49467" max="255" man="1"/>
    <brk id="49539" max="255" man="1"/>
    <brk id="49611" max="255" man="1"/>
    <brk id="49683" max="255" man="1"/>
    <brk id="49755" max="255" man="1"/>
    <brk id="49827" max="255" man="1"/>
    <brk id="49899" max="255" man="1"/>
    <brk id="49971" max="255" man="1"/>
    <brk id="50043" max="255" man="1"/>
    <brk id="50115" max="255" man="1"/>
    <brk id="50187" max="255" man="1"/>
    <brk id="50259" max="255" man="1"/>
    <brk id="50331" max="255" man="1"/>
    <brk id="50403" max="255" man="1"/>
    <brk id="50475" max="255" man="1"/>
    <brk id="50547" max="255" man="1"/>
    <brk id="50619" max="255" man="1"/>
    <brk id="50691" max="255" man="1"/>
    <brk id="50763" max="255" man="1"/>
    <brk id="50835" max="255" man="1"/>
    <brk id="50907" max="255" man="1"/>
    <brk id="50979" max="255" man="1"/>
    <brk id="51051" max="255" man="1"/>
    <brk id="51123" max="255" man="1"/>
    <brk id="51195" max="255" man="1"/>
    <brk id="51267" max="255" man="1"/>
    <brk id="51339" max="255" man="1"/>
    <brk id="51411" max="255" man="1"/>
    <brk id="51483" max="255" man="1"/>
    <brk id="51555" max="255" man="1"/>
    <brk id="51627" max="255" man="1"/>
    <brk id="51699" max="255" man="1"/>
    <brk id="51771" max="255" man="1"/>
    <brk id="51843" max="255" man="1"/>
    <brk id="51915" max="255" man="1"/>
    <brk id="51987" max="255" man="1"/>
    <brk id="52059" max="255" man="1"/>
    <brk id="52131" max="255" man="1"/>
    <brk id="52203" max="255" man="1"/>
    <brk id="52275" max="255" man="1"/>
    <brk id="52347" max="255" man="1"/>
    <brk id="52419" max="255" man="1"/>
    <brk id="52491" max="255" man="1"/>
    <brk id="52563" max="255" man="1"/>
    <brk id="52635" max="255" man="1"/>
    <brk id="52707" max="255" man="1"/>
    <brk id="52779" max="255" man="1"/>
    <brk id="52851" max="255" man="1"/>
    <brk id="52923" max="255" man="1"/>
    <brk id="52995" max="255" man="1"/>
    <brk id="53067" max="255" man="1"/>
    <brk id="53139" max="255" man="1"/>
    <brk id="53211" max="255" man="1"/>
    <brk id="53283" max="255" man="1"/>
    <brk id="53355" max="255" man="1"/>
    <brk id="53427" max="255" man="1"/>
    <brk id="53499" max="255" man="1"/>
    <brk id="53571" max="255" man="1"/>
    <brk id="53643" max="255" man="1"/>
    <brk id="53715" max="255" man="1"/>
    <brk id="53787" max="255" man="1"/>
    <brk id="53859" max="255" man="1"/>
    <brk id="53931" max="255" man="1"/>
    <brk id="54003" max="255" man="1"/>
    <brk id="54075" max="255" man="1"/>
    <brk id="54147" max="255" man="1"/>
    <brk id="54219" max="255" man="1"/>
    <brk id="54291" max="255" man="1"/>
    <brk id="54363" max="255" man="1"/>
    <brk id="54435" max="255" man="1"/>
    <brk id="54507" max="255" man="1"/>
    <brk id="54579" max="255" man="1"/>
    <brk id="54651" max="255" man="1"/>
    <brk id="54723" max="255" man="1"/>
    <brk id="54795" max="255" man="1"/>
    <brk id="54867" max="255" man="1"/>
    <brk id="54939" max="255" man="1"/>
    <brk id="55011" max="255" man="1"/>
    <brk id="55083" max="255" man="1"/>
    <brk id="55155" max="255" man="1"/>
    <brk id="55227" max="255" man="1"/>
    <brk id="55299" max="255" man="1"/>
    <brk id="55371" max="255" man="1"/>
    <brk id="55443" max="255" man="1"/>
    <brk id="55515" max="255" man="1"/>
    <brk id="55587" max="255" man="1"/>
    <brk id="55659" max="255" man="1"/>
    <brk id="55731" max="255" man="1"/>
    <brk id="55803" max="255" man="1"/>
    <brk id="55875" max="255" man="1"/>
    <brk id="55947" max="255" man="1"/>
    <brk id="56019" max="255" man="1"/>
    <brk id="56091" max="255" man="1"/>
    <brk id="56163" max="255" man="1"/>
    <brk id="56235" max="255" man="1"/>
    <brk id="56307" max="255" man="1"/>
    <brk id="56379" max="255" man="1"/>
    <brk id="56451" max="255" man="1"/>
    <brk id="56523" max="255" man="1"/>
    <brk id="56595" max="255" man="1"/>
    <brk id="56667" max="255" man="1"/>
    <brk id="56739" max="255" man="1"/>
    <brk id="56811" max="255" man="1"/>
    <brk id="56883" max="255" man="1"/>
    <brk id="56955" max="255" man="1"/>
    <brk id="57027" max="255" man="1"/>
    <brk id="57099" max="255" man="1"/>
    <brk id="57171" max="255" man="1"/>
    <brk id="57243" max="255" man="1"/>
    <brk id="57315" max="255" man="1"/>
    <brk id="57387" max="255" man="1"/>
    <brk id="57459" max="255" man="1"/>
    <brk id="57531" max="255" man="1"/>
    <brk id="57603" max="255" man="1"/>
    <brk id="57675" max="255" man="1"/>
    <brk id="57747" max="255" man="1"/>
    <brk id="57819" max="255" man="1"/>
    <brk id="57891" max="255" man="1"/>
    <brk id="57963" max="255" man="1"/>
    <brk id="58035" max="255" man="1"/>
    <brk id="58107" max="255" man="1"/>
    <brk id="58179" max="255" man="1"/>
    <brk id="58251" max="255" man="1"/>
    <brk id="58323" max="255" man="1"/>
    <brk id="58395" max="255" man="1"/>
    <brk id="58467" max="255" man="1"/>
    <brk id="58539" max="255" man="1"/>
    <brk id="58611" max="255" man="1"/>
    <brk id="58683" max="255" man="1"/>
    <brk id="58755" max="255" man="1"/>
    <brk id="58827" max="255" man="1"/>
    <brk id="58899" max="255" man="1"/>
    <brk id="58971" max="255" man="1"/>
    <brk id="59043" max="255" man="1"/>
    <brk id="59115" max="255" man="1"/>
    <brk id="59187" max="255" man="1"/>
    <brk id="59259" max="255" man="1"/>
    <brk id="59331" max="255" man="1"/>
    <brk id="59403" max="255" man="1"/>
    <brk id="59475" max="255" man="1"/>
    <brk id="59547" max="255" man="1"/>
    <brk id="59619" max="255" man="1"/>
    <brk id="59691" max="255" man="1"/>
    <brk id="59763" max="255" man="1"/>
    <brk id="59835" max="255" man="1"/>
    <brk id="59907" max="255" man="1"/>
    <brk id="59979" max="255" man="1"/>
    <brk id="60051" max="255" man="1"/>
    <brk id="60123" max="255" man="1"/>
    <brk id="60195" max="255" man="1"/>
    <brk id="60267" max="255" man="1"/>
    <brk id="60339" max="255" man="1"/>
    <brk id="60411" max="255" man="1"/>
    <brk id="60483" max="255" man="1"/>
    <brk id="60555" max="255" man="1"/>
    <brk id="60627" max="255" man="1"/>
    <brk id="60699" max="255" man="1"/>
    <brk id="60771" max="255" man="1"/>
    <brk id="60843" max="255" man="1"/>
    <brk id="60915" max="255" man="1"/>
    <brk id="60987" max="255" man="1"/>
    <brk id="61059" max="255" man="1"/>
    <brk id="61131" max="255" man="1"/>
    <brk id="61203" max="255" man="1"/>
    <brk id="61275" max="255" man="1"/>
    <brk id="61347" max="255" man="1"/>
    <brk id="61419" max="255" man="1"/>
    <brk id="61491" max="255" man="1"/>
    <brk id="61563" max="255" man="1"/>
    <brk id="61635" max="255" man="1"/>
    <brk id="61707" max="255" man="1"/>
    <brk id="61779" max="255" man="1"/>
    <brk id="61851" max="255" man="1"/>
    <brk id="61923" max="255" man="1"/>
    <brk id="61995" max="255" man="1"/>
    <brk id="62067" max="255" man="1"/>
    <brk id="62139" max="255" man="1"/>
    <brk id="62211" max="255" man="1"/>
    <brk id="62283" max="255" man="1"/>
    <brk id="62355" max="255" man="1"/>
    <brk id="62427" max="255" man="1"/>
    <brk id="62499" max="255" man="1"/>
    <brk id="62571" max="255" man="1"/>
    <brk id="62643" max="255" man="1"/>
    <brk id="62715" max="255" man="1"/>
    <brk id="62787" max="255" man="1"/>
    <brk id="62859" max="255" man="1"/>
    <brk id="62931" max="255" man="1"/>
    <brk id="63003" max="255" man="1"/>
    <brk id="63075" max="255" man="1"/>
    <brk id="63147" max="255" man="1"/>
    <brk id="63219" max="255" man="1"/>
    <brk id="63291" max="255" man="1"/>
    <brk id="63363" max="255" man="1"/>
    <brk id="63435" max="255" man="1"/>
    <brk id="63507" max="255" man="1"/>
    <brk id="63579" max="255" man="1"/>
    <brk id="63651" max="255" man="1"/>
    <brk id="63723" max="255" man="1"/>
    <brk id="63795" max="255" man="1"/>
    <brk id="63867" max="255" man="1"/>
    <brk id="63939" max="255" man="1"/>
    <brk id="64011" max="255" man="1"/>
    <brk id="64083" max="255" man="1"/>
    <brk id="64155" max="255" man="1"/>
    <brk id="64227" max="255" man="1"/>
    <brk id="64299" max="255" man="1"/>
    <brk id="64371" max="255" man="1"/>
    <brk id="64443" max="255" man="1"/>
    <brk id="64515" max="255" man="1"/>
    <brk id="64587" max="255" man="1"/>
    <brk id="64659" max="255" man="1"/>
    <brk id="64731" max="255" man="1"/>
    <brk id="64803" max="255" man="1"/>
    <brk id="64875" max="255" man="1"/>
    <brk id="64947" max="255" man="1"/>
    <brk id="65019" max="255" man="1"/>
    <brk id="65091" max="255" man="1"/>
    <brk id="65163" max="255" man="1"/>
    <brk id="65235" max="255" man="1"/>
    <brk id="65307" max="255" man="1"/>
    <brk id="65379" max="255" man="1"/>
    <brk id="65451" max="255" man="1"/>
    <brk id="655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Arbeitshilfe zur Ermittlung der privaten Pkw-Nutzung - 1-%-Regelung</dc:title>
  <dc:subject/>
  <dc:creator>Lendle, Axel</dc:creator>
  <cp:keywords/>
  <dc:description/>
  <cp:lastModifiedBy>es</cp:lastModifiedBy>
  <cp:lastPrinted>2021-04-28T13:18:36Z</cp:lastPrinted>
  <dcterms:created xsi:type="dcterms:W3CDTF">2009-09-08T08:11:35Z</dcterms:created>
  <dcterms:modified xsi:type="dcterms:W3CDTF">2021-05-28T09:44:00Z</dcterms:modified>
  <cp:category/>
  <cp:version/>
  <cp:contentType/>
  <cp:contentStatus/>
</cp:coreProperties>
</file>